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011-Prog Seg Proyectos\2018\PLANES\PLAN ACCION 2018\3r TRIMESTRE\PARA PUBLICAR\"/>
    </mc:Choice>
  </mc:AlternateContent>
  <bookViews>
    <workbookView xWindow="0" yWindow="0" windowWidth="28800" windowHeight="11325" tabRatio="713" firstSheet="3" activeTab="3"/>
  </bookViews>
  <sheets>
    <sheet name="AEROCIVIL" sheetId="1" state="hidden" r:id="rId1"/>
    <sheet name="DIREC INFORMATICA" sheetId="26" state="hidden" r:id="rId2"/>
    <sheet name="Dir. Talento Humano" sheetId="14" state="hidden" r:id="rId3"/>
    <sheet name="RESUMEN CONTROL" sheetId="41" r:id="rId4"/>
    <sheet name="SUBDIREC" sheetId="43" r:id="rId5"/>
    <sheet name="INFORMATICA" sheetId="48" r:id="rId6"/>
    <sheet name="DIREC INFORM DEF" sheetId="27" state="hidden" r:id="rId7"/>
    <sheet name="GRUPO INMUEBLES SG" sheetId="36" r:id="rId8"/>
    <sheet name="GRUPO INMUEBLES" sheetId="23" state="hidden" r:id="rId9"/>
    <sheet name="ASESORIAS SG" sheetId="47" r:id="rId10"/>
    <sheet name="TH SG" sheetId="45" r:id="rId11"/>
    <sheet name="2DO ENVIO DIREC TH" sheetId="25" state="hidden" r:id="rId12"/>
    <sheet name="DIA" sheetId="38" r:id="rId13"/>
    <sheet name="3ER ENVIO DIA" sheetId="28" state="hidden" r:id="rId14"/>
    <sheet name="DIA 2 CRONINVER2018" sheetId="24" state="hidden" r:id="rId15"/>
    <sheet name="Dir. Telecomunicaciones" sheetId="16" state="hidden" r:id="rId16"/>
    <sheet name="ULT VERS DIREC SERV AEROP" sheetId="31" state="hidden" r:id="rId17"/>
    <sheet name="Dir. Servicios Aerop." sheetId="17" state="hidden" r:id="rId18"/>
    <sheet name="DSA" sheetId="51" r:id="rId19"/>
    <sheet name="SSOAC" sheetId="49" r:id="rId20"/>
    <sheet name="CEA" sheetId="50" r:id="rId21"/>
    <sheet name="TELECO" sheetId="52" r:id="rId22"/>
    <sheet name="SERV AEROPORT 25ENE" sheetId="39" state="hidden" r:id="rId23"/>
    <sheet name="SERV AEROPORT 12ENE" sheetId="35" state="hidden" r:id="rId24"/>
    <sheet name="Subdirección" sheetId="15" state="hidden" r:id="rId25"/>
    <sheet name="ULT VERS SEC SEG AER" sheetId="33" state="hidden" r:id="rId26"/>
    <sheet name="Secret Seguridad Operacional" sheetId="20" state="hidden" r:id="rId27"/>
    <sheet name="Dir Infraestructura Aeroport" sheetId="13" state="hidden" r:id="rId28"/>
    <sheet name="SSO" sheetId="12"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_car234" localSheetId="9">#REF!</definedName>
    <definedName name="_______________car234" localSheetId="5">#REF!</definedName>
    <definedName name="_______________car234" localSheetId="19">#REF!</definedName>
    <definedName name="_______________car234">#REF!</definedName>
    <definedName name="______________car234" localSheetId="9">#REF!</definedName>
    <definedName name="______________car234" localSheetId="5">#REF!</definedName>
    <definedName name="______________car234" localSheetId="19">#REF!</definedName>
    <definedName name="______________car234">#REF!</definedName>
    <definedName name="_____________car234" localSheetId="9">#REF!</definedName>
    <definedName name="_____________car234" localSheetId="5">#REF!</definedName>
    <definedName name="_____________car234" localSheetId="19">#REF!</definedName>
    <definedName name="_____________car234">#REF!</definedName>
    <definedName name="____________car234" localSheetId="9">#REF!</definedName>
    <definedName name="____________car234" localSheetId="5">#REF!</definedName>
    <definedName name="____________car234" localSheetId="19">#REF!</definedName>
    <definedName name="____________car234">#REF!</definedName>
    <definedName name="___________car234" localSheetId="9">#REF!</definedName>
    <definedName name="___________car234" localSheetId="5">#REF!</definedName>
    <definedName name="___________car234" localSheetId="19">#REF!</definedName>
    <definedName name="___________car234">#REF!</definedName>
    <definedName name="__________car234" localSheetId="9">#REF!</definedName>
    <definedName name="__________car234" localSheetId="5">#REF!</definedName>
    <definedName name="__________car234" localSheetId="19">#REF!</definedName>
    <definedName name="__________car234">#REF!</definedName>
    <definedName name="_________car234" localSheetId="9">#REF!</definedName>
    <definedName name="_________car234" localSheetId="5">#REF!</definedName>
    <definedName name="_________car234" localSheetId="19">#REF!</definedName>
    <definedName name="_________car234">#REF!</definedName>
    <definedName name="________car234" localSheetId="9">#REF!</definedName>
    <definedName name="________car234" localSheetId="5">#REF!</definedName>
    <definedName name="________car234" localSheetId="19">#REF!</definedName>
    <definedName name="________car234">#REF!</definedName>
    <definedName name="_______car234" localSheetId="9">#REF!</definedName>
    <definedName name="_______car234" localSheetId="5">#REF!</definedName>
    <definedName name="_______car234" localSheetId="19">#REF!</definedName>
    <definedName name="_______car234">#REF!</definedName>
    <definedName name="______car234" localSheetId="9">#REF!</definedName>
    <definedName name="______car234" localSheetId="5">#REF!</definedName>
    <definedName name="______car234" localSheetId="19">#REF!</definedName>
    <definedName name="______car234">#REF!</definedName>
    <definedName name="_____car234" localSheetId="9">#REF!</definedName>
    <definedName name="_____car234" localSheetId="5">#REF!</definedName>
    <definedName name="_____car234" localSheetId="19">#REF!</definedName>
    <definedName name="_____car234">#REF!</definedName>
    <definedName name="____car234" localSheetId="9">#REF!</definedName>
    <definedName name="____car234" localSheetId="5">#REF!</definedName>
    <definedName name="____car234" localSheetId="19">#REF!</definedName>
    <definedName name="____car234">#REF!</definedName>
    <definedName name="___CAR0124" localSheetId="9">#REF!</definedName>
    <definedName name="___CAR0124" localSheetId="5">#REF!</definedName>
    <definedName name="___CAR0124" localSheetId="19">#REF!</definedName>
    <definedName name="___CAR0124">#REF!</definedName>
    <definedName name="___car234" localSheetId="9">#REF!</definedName>
    <definedName name="___car234" localSheetId="5">#REF!</definedName>
    <definedName name="___car234" localSheetId="19">#REF!</definedName>
    <definedName name="___car234">#REF!</definedName>
    <definedName name="__CAR0124" localSheetId="9">#REF!</definedName>
    <definedName name="__CAR0124" localSheetId="5">#REF!</definedName>
    <definedName name="__CAR0124" localSheetId="19">#REF!</definedName>
    <definedName name="__CAR0124">#REF!</definedName>
    <definedName name="__car234" localSheetId="9">#REF!</definedName>
    <definedName name="__car234" localSheetId="5">#REF!</definedName>
    <definedName name="__car234" localSheetId="19">#REF!</definedName>
    <definedName name="__car234">#REF!</definedName>
    <definedName name="__CER34" localSheetId="9">#REF!</definedName>
    <definedName name="__CER34" localSheetId="5">#REF!</definedName>
    <definedName name="__CER34" localSheetId="19">#REF!</definedName>
    <definedName name="__CER34">#REF!</definedName>
    <definedName name="_CAR0124" localSheetId="9">#REF!</definedName>
    <definedName name="_CAR0124" localSheetId="5">#REF!</definedName>
    <definedName name="_CAR0124" localSheetId="19">#REF!</definedName>
    <definedName name="_CAR0124">#REF!</definedName>
    <definedName name="_car234" localSheetId="9">#REF!</definedName>
    <definedName name="_car234" localSheetId="5">#REF!</definedName>
    <definedName name="_car234" localSheetId="19">#REF!</definedName>
    <definedName name="_car234">#REF!</definedName>
    <definedName name="_CER34" localSheetId="9">#REF!</definedName>
    <definedName name="_CER34" localSheetId="5">#REF!</definedName>
    <definedName name="_CER34" localSheetId="19">#REF!</definedName>
    <definedName name="_CER34">#REF!</definedName>
    <definedName name="_xlnm._FilterDatabase" localSheetId="13" hidden="1">'3ER ENVIO DIA'!$A$4:$R$91</definedName>
    <definedName name="_xlnm._FilterDatabase" localSheetId="9" hidden="1">'ASESORIAS SG'!$A$7:$V$18</definedName>
    <definedName name="_xlnm._FilterDatabase" localSheetId="12" hidden="1">DIA!$A$7:$U$105</definedName>
    <definedName name="_xlnm._FilterDatabase" localSheetId="14" hidden="1">'DIA 2 CRONINVER2018'!$A$4:$R$88</definedName>
    <definedName name="_xlnm._FilterDatabase" localSheetId="27" hidden="1">'Dir Infraestructura Aeroport'!$A$4:$R$84</definedName>
    <definedName name="_xlnm._FilterDatabase" localSheetId="15" hidden="1">'Dir. Telecomunicaciones'!$A$7:$N$7</definedName>
    <definedName name="_xlnm._FilterDatabase" localSheetId="5" hidden="1">INFORMATICA!$A$6:$Y$66</definedName>
    <definedName name="_xlnm._FilterDatabase" localSheetId="10" hidden="1">'TH SG'!$A$7:$S$104</definedName>
    <definedName name="AAA" localSheetId="9">#REF!</definedName>
    <definedName name="AAA" localSheetId="5">#REF!</definedName>
    <definedName name="AAA" localSheetId="19">#REF!</definedName>
    <definedName name="AAA">#REF!</definedName>
    <definedName name="AAAA123" localSheetId="9">#REF!</definedName>
    <definedName name="AAAA123" localSheetId="5">#REF!</definedName>
    <definedName name="AAAA123" localSheetId="19">#REF!</definedName>
    <definedName name="AAAA123">#REF!</definedName>
    <definedName name="aaaaa123" localSheetId="9">#REF!</definedName>
    <definedName name="aaaaa123" localSheetId="5">#REF!</definedName>
    <definedName name="aaaaa123" localSheetId="19">#REF!</definedName>
    <definedName name="aaaaa123">#REF!</definedName>
    <definedName name="AAAAAAAA" localSheetId="9">#REF!</definedName>
    <definedName name="AAAAAAAA" localSheetId="5">#REF!</definedName>
    <definedName name="AAAAAAAA" localSheetId="19">#REF!</definedName>
    <definedName name="AAAAAAAA">#REF!</definedName>
    <definedName name="Agregado">[1]Listas!$E$4:$E$5</definedName>
    <definedName name="Alias">[1]Listas!$F$3:$F$68</definedName>
    <definedName name="AñoDeInicioDelAñoFiscal" localSheetId="12">'[2]METAS C-O'!$AC$2</definedName>
    <definedName name="AñoDeInicioDelAñoFiscal">'[3]METAS C-O'!$AC$2</definedName>
    <definedName name="_xlnm.Print_Area" localSheetId="13">'3ER ENVIO DIA'!$B$1:$P$93</definedName>
    <definedName name="_xlnm.Print_Area" localSheetId="9">#REF!</definedName>
    <definedName name="_xlnm.Print_Area" localSheetId="12">DIA!$A$3:$T$108</definedName>
    <definedName name="_xlnm.Print_Area" localSheetId="14">'DIA 2 CRONINVER2018'!$B$1:$P$90</definedName>
    <definedName name="_xlnm.Print_Area" localSheetId="27">'Dir Infraestructura Aeroport'!$B$1:$P$86</definedName>
    <definedName name="_xlnm.Print_Area" localSheetId="8">'GRUPO INMUEBLES'!$B$1:$Q$16</definedName>
    <definedName name="_xlnm.Print_Area" localSheetId="7">'GRUPO INMUEBLES SG'!$A$1:$P$15</definedName>
    <definedName name="_xlnm.Print_Area" localSheetId="5">#REF!</definedName>
    <definedName name="_xlnm.Print_Area" localSheetId="19">SSOAC!$A$1:$R$19</definedName>
    <definedName name="_xlnm.Print_Area">#REF!</definedName>
    <definedName name="ASD" localSheetId="9">#REF!</definedName>
    <definedName name="ASD" localSheetId="5">#REF!</definedName>
    <definedName name="ASD" localSheetId="19">#REF!</definedName>
    <definedName name="ASD">#REF!</definedName>
    <definedName name="Basica" localSheetId="9">#REF!</definedName>
    <definedName name="Basica" localSheetId="5">#REF!</definedName>
    <definedName name="Basica" localSheetId="19">#REF!</definedName>
    <definedName name="Basica">#REF!</definedName>
    <definedName name="bb" localSheetId="9">#REF!</definedName>
    <definedName name="bb" localSheetId="5">#REF!</definedName>
    <definedName name="bb" localSheetId="19">#REF!</definedName>
    <definedName name="bb">#REF!</definedName>
    <definedName name="BBB" localSheetId="9">#REF!</definedName>
    <definedName name="BBB" localSheetId="5">#REF!</definedName>
    <definedName name="BBB" localSheetId="19">#REF!</definedName>
    <definedName name="BBB">#REF!</definedName>
    <definedName name="BBBB" localSheetId="9">#REF!</definedName>
    <definedName name="BBBB" localSheetId="5">#REF!</definedName>
    <definedName name="BBBB" localSheetId="19">#REF!</definedName>
    <definedName name="BBBB">#REF!</definedName>
    <definedName name="bbbbb" localSheetId="9">#REF!</definedName>
    <definedName name="bbbbb" localSheetId="5">#REF!</definedName>
    <definedName name="bbbbb" localSheetId="19">#REF!</definedName>
    <definedName name="bbbbb">#REF!</definedName>
    <definedName name="bbbbbb">[4]Listas!$D$4:$D$9</definedName>
    <definedName name="bbbbbbb">[4]Listas!$D$4:$D$9</definedName>
    <definedName name="BBBBBBB11" localSheetId="9">#REF!</definedName>
    <definedName name="BBBBBBB11" localSheetId="5">#REF!</definedName>
    <definedName name="BBBBBBB11" localSheetId="19">#REF!</definedName>
    <definedName name="BBBBBBB11">#REF!</definedName>
    <definedName name="brglllmb" localSheetId="9">#REF!</definedName>
    <definedName name="brglllmb" localSheetId="5">#REF!</definedName>
    <definedName name="brglllmb" localSheetId="19">#REF!</definedName>
    <definedName name="brglllmb">#REF!</definedName>
    <definedName name="C_2403_0600_19">DIA!#REF!</definedName>
    <definedName name="C_2403_0600_4">DIA!#REF!</definedName>
    <definedName name="C_2403_0600_7">#REF!</definedName>
    <definedName name="C_2403_0600_8">#REF!</definedName>
    <definedName name="C_2409_0600_3" localSheetId="19">SSOAC!#REF!</definedName>
    <definedName name="C_2409_0600_3">#REF!</definedName>
    <definedName name="C_2409_0600_4">#REF!</definedName>
    <definedName name="C_2499_0600_1" localSheetId="5">INFORMATICA!$A$25</definedName>
    <definedName name="C_2499_0600_1">#REF!</definedName>
    <definedName name="C_2499_0600_2" localSheetId="5">INFORMATICA!$A$8</definedName>
    <definedName name="C_2499_0600_2">#REF!</definedName>
    <definedName name="CAPITAL">[1]Listas!$I$4:$I$8</definedName>
    <definedName name="carl" localSheetId="9">#REF!</definedName>
    <definedName name="carl" localSheetId="5">#REF!</definedName>
    <definedName name="carl" localSheetId="19">#REF!</definedName>
    <definedName name="carl">#REF!</definedName>
    <definedName name="Categorias">[1]Listas!$D$4:$D$9</definedName>
    <definedName name="CCC" localSheetId="9">#REF!</definedName>
    <definedName name="CCC" localSheetId="5">#REF!</definedName>
    <definedName name="CCC" localSheetId="19">#REF!</definedName>
    <definedName name="CCC">#REF!</definedName>
    <definedName name="CCCC" localSheetId="9">#REF!</definedName>
    <definedName name="CCCC" localSheetId="5">#REF!</definedName>
    <definedName name="CCCC" localSheetId="19">#REF!</definedName>
    <definedName name="CCCC">#REF!</definedName>
    <definedName name="cccccccc" localSheetId="9">#REF!</definedName>
    <definedName name="cccccccc" localSheetId="5">#REF!</definedName>
    <definedName name="cccccccc" localSheetId="19">#REF!</definedName>
    <definedName name="cccccccc">#REF!</definedName>
    <definedName name="cla" localSheetId="9">#REF!</definedName>
    <definedName name="cla" localSheetId="5">#REF!</definedName>
    <definedName name="cla" localSheetId="19">#REF!</definedName>
    <definedName name="cla">#REF!</definedName>
    <definedName name="ColumnaDePeríodoSeleccionado" localSheetId="13">MATCH('3ER ENVIO DIA'!PeríodoSeleccionado,Períodos,0)</definedName>
    <definedName name="ColumnaDePeríodoSeleccionado" localSheetId="9">MATCH('ASESORIAS SG'!PeríodoSeleccionado,Períodos,0)</definedName>
    <definedName name="ColumnaDePeríodoSeleccionado" localSheetId="12">MATCH(DIA!PeríodoSeleccionado,DIA!Períodos,0)</definedName>
    <definedName name="ColumnaDePeríodoSeleccionado" localSheetId="5">MATCH(INFORMATICA!PeríodoSeleccionado,Períodos,0)</definedName>
    <definedName name="ColumnaDePeríodoSeleccionado" localSheetId="19">MATCH(SSOAC!PeríodoSeleccionado,Períodos,0)</definedName>
    <definedName name="ColumnaDePeríodoSeleccionado" localSheetId="4">MATCH(SUBDIREC!PeríodoSeleccionado,[0]!Períodos,0)</definedName>
    <definedName name="ColumnaDePeríodoSeleccionado" localSheetId="10">MATCH('TH SG'!PeríodoSeleccionado,Períodos,0)</definedName>
    <definedName name="ColumnaDePeríodoSeleccionado">MATCH(PeríodoSeleccionado,Períodos,0)</definedName>
    <definedName name="Concepto" localSheetId="9">#REF!</definedName>
    <definedName name="Concepto" localSheetId="5">#REF!</definedName>
    <definedName name="Concepto" localSheetId="19">#REF!</definedName>
    <definedName name="Concepto">#REF!</definedName>
    <definedName name="CVDF" localSheetId="9">#REF!</definedName>
    <definedName name="CVDF" localSheetId="5">#REF!</definedName>
    <definedName name="CVDF" localSheetId="19">#REF!</definedName>
    <definedName name="CVDF">#REF!</definedName>
    <definedName name="DDDD" localSheetId="9">#REF!</definedName>
    <definedName name="DDDD" localSheetId="5">#REF!</definedName>
    <definedName name="DDDD" localSheetId="19">#REF!</definedName>
    <definedName name="DDDD">#REF!</definedName>
    <definedName name="ddddd" localSheetId="9">#REF!</definedName>
    <definedName name="ddddd" localSheetId="5">#REF!</definedName>
    <definedName name="ddddd" localSheetId="19">#REF!</definedName>
    <definedName name="ddddd">#REF!</definedName>
    <definedName name="DDDDDDDD" localSheetId="9">#REF!</definedName>
    <definedName name="DDDDDDDD" localSheetId="5">#REF!</definedName>
    <definedName name="DDDDDDDD" localSheetId="19">#REF!</definedName>
    <definedName name="DDDDDDDD">#REF!</definedName>
    <definedName name="DDDDDDDDDD" localSheetId="9">#REF!</definedName>
    <definedName name="DDDDDDDDDD" localSheetId="5">#REF!</definedName>
    <definedName name="DDDDDDDDDD" localSheetId="19">#REF!</definedName>
    <definedName name="DDDDDDDDDD">#REF!</definedName>
    <definedName name="DDFDF" localSheetId="9">#REF!</definedName>
    <definedName name="DDFDF" localSheetId="5">#REF!</definedName>
    <definedName name="DDFDF" localSheetId="19">#REF!</definedName>
    <definedName name="DDFDF">#REF!</definedName>
    <definedName name="DE" localSheetId="9">#REF!</definedName>
    <definedName name="DE" localSheetId="5">#REF!</definedName>
    <definedName name="DE" localSheetId="19">#REF!</definedName>
    <definedName name="DE">#REF!</definedName>
    <definedName name="Detail_I">'[5]Base detallada'!$H$3:$AK$100</definedName>
    <definedName name="detail16">'[6]Detalle Indicadores 2016'!$A$3:$AL$1025</definedName>
    <definedName name="dfh" localSheetId="9">#REF!</definedName>
    <definedName name="dfh" localSheetId="5">#REF!</definedName>
    <definedName name="dfh" localSheetId="19">#REF!</definedName>
    <definedName name="dfh">#REF!</definedName>
    <definedName name="DGHDG" localSheetId="9">#REF!</definedName>
    <definedName name="DGHDG" localSheetId="5">#REF!</definedName>
    <definedName name="DGHDG" localSheetId="19">#REF!</definedName>
    <definedName name="DGHDG">#REF!</definedName>
    <definedName name="DGHFGGHJ">'[7]Prog y Sub MGMP'!$C$2:$C$63</definedName>
    <definedName name="DGHG" localSheetId="9">#REF!</definedName>
    <definedName name="DGHG" localSheetId="5">#REF!</definedName>
    <definedName name="DGHG" localSheetId="19">#REF!</definedName>
    <definedName name="DGHG">#REF!</definedName>
    <definedName name="DHDGHFG" localSheetId="9">#REF!</definedName>
    <definedName name="DHDGHFG" localSheetId="5">#REF!</definedName>
    <definedName name="DHDGHFG" localSheetId="19">#REF!</definedName>
    <definedName name="DHDGHFG">#REF!</definedName>
    <definedName name="DHDGHGHGF" localSheetId="9">#REF!</definedName>
    <definedName name="DHDGHGHGF" localSheetId="5">#REF!</definedName>
    <definedName name="DHDGHGHGF" localSheetId="19">#REF!</definedName>
    <definedName name="DHDGHGHGF">#REF!</definedName>
    <definedName name="DHFGHF" localSheetId="9">#REF!</definedName>
    <definedName name="DHFGHF" localSheetId="5">#REF!</definedName>
    <definedName name="DHFGHF" localSheetId="19">#REF!</definedName>
    <definedName name="DHFGHF">#REF!</definedName>
    <definedName name="elvi1947">[1]Listas!$B$4:$B$97</definedName>
    <definedName name="Entidad">[1]Listas!$B$4:$B$97</definedName>
    <definedName name="ESTRATEGIAPND">[1]Listas!$P$4:$P$29</definedName>
    <definedName name="FDGDFG" localSheetId="9">#REF!</definedName>
    <definedName name="FDGDFG" localSheetId="5">#REF!</definedName>
    <definedName name="FDGDFG" localSheetId="19">#REF!</definedName>
    <definedName name="FDGDFG">#REF!</definedName>
    <definedName name="FDI" localSheetId="9">#REF!</definedName>
    <definedName name="FDI" localSheetId="5">#REF!</definedName>
    <definedName name="FDI" localSheetId="19">#REF!</definedName>
    <definedName name="FDI">#REF!</definedName>
    <definedName name="FechaDeInicio" localSheetId="13">DATEVALUE(" 1 " &amp; MesDeInicioSeleccionado &amp;  " " &amp; YEAR(TODAY()))</definedName>
    <definedName name="FechaDeInicio" localSheetId="9">DATEVALUE(" 1 " &amp; MesDeInicioSeleccionado &amp;  " " &amp; YEAR(TODAY()))</definedName>
    <definedName name="FechaDeInicio" localSheetId="12">DATEVALUE(" 1 " &amp; DIA!MesDeInicioSeleccionado &amp;  " " &amp; YEAR(TODAY()))</definedName>
    <definedName name="FechaDeInicio" localSheetId="5">DATEVALUE(" 1 " &amp; MesDeInicioSeleccionado &amp;  " " &amp; YEAR(TODAY()))</definedName>
    <definedName name="FechaDeInicio" localSheetId="19">DATEVALUE(" 1 " &amp; MesDeInicioSeleccionado &amp;  " " &amp; YEAR(TODAY()))</definedName>
    <definedName name="FechaDeInicio" localSheetId="4">DATEVALUE(" 1 " &amp; [0]!MesDeInicioSeleccionado &amp;  " " &amp; YEAR(TODAY()))</definedName>
    <definedName name="FechaDeInicio" localSheetId="10">DATEVALUE(" 1 " &amp; MesDeInicioSeleccionado &amp;  " " &amp; YEAR(TODAY()))</definedName>
    <definedName name="FechaDeInicio">DATEVALUE(" 1 " &amp; MesDeInicioSeleccionado &amp;  " " &amp; YEAR(TODAY()))</definedName>
    <definedName name="FFFFF" localSheetId="9">#REF!</definedName>
    <definedName name="FFFFF" localSheetId="5">#REF!</definedName>
    <definedName name="FFFFF" localSheetId="19">#REF!</definedName>
    <definedName name="FFFFF">#REF!</definedName>
    <definedName name="fffffr" localSheetId="9">#REF!</definedName>
    <definedName name="fffffr" localSheetId="5">#REF!</definedName>
    <definedName name="fffffr" localSheetId="19">#REF!</definedName>
    <definedName name="fffffr">#REF!</definedName>
    <definedName name="FGHDFGHDF" localSheetId="9">#REF!</definedName>
    <definedName name="FGHDFGHDF" localSheetId="5">#REF!</definedName>
    <definedName name="FGHDFGHDF" localSheetId="19">#REF!</definedName>
    <definedName name="FGHDFGHDF">#REF!</definedName>
    <definedName name="Fuentes">[1]Listas!$C$4:$C$11</definedName>
    <definedName name="gali" localSheetId="9">#REF!</definedName>
    <definedName name="gali" localSheetId="5">#REF!</definedName>
    <definedName name="gali" localSheetId="19">#REF!</definedName>
    <definedName name="gali">#REF!</definedName>
    <definedName name="gali1234" localSheetId="9">#REF!</definedName>
    <definedName name="gali1234" localSheetId="5">#REF!</definedName>
    <definedName name="gali1234" localSheetId="19">#REF!</definedName>
    <definedName name="gali1234">#REF!</definedName>
    <definedName name="GDF" localSheetId="9">#REF!</definedName>
    <definedName name="GDF" localSheetId="5">#REF!</definedName>
    <definedName name="GDF" localSheetId="19">#REF!</definedName>
    <definedName name="GDF">#REF!</definedName>
    <definedName name="gdfh" localSheetId="9">#REF!</definedName>
    <definedName name="gdfh" localSheetId="5">#REF!</definedName>
    <definedName name="gdfh" localSheetId="19">#REF!</definedName>
    <definedName name="gdfh">#REF!</definedName>
    <definedName name="GDJHFGJHFGJ">'[7]Prog y Sub MGMP'!$B$2:$B$86</definedName>
    <definedName name="Generales" localSheetId="9">#REF!</definedName>
    <definedName name="Generales" localSheetId="5">#REF!</definedName>
    <definedName name="Generales" localSheetId="19">#REF!</definedName>
    <definedName name="Generales">#REF!</definedName>
    <definedName name="GGGG" localSheetId="9">#REF!</definedName>
    <definedName name="GGGG" localSheetId="5">#REF!</definedName>
    <definedName name="GGGG" localSheetId="19">#REF!</definedName>
    <definedName name="GGGG">#REF!</definedName>
    <definedName name="gp" localSheetId="9">#REF!</definedName>
    <definedName name="gp" localSheetId="5">#REF!</definedName>
    <definedName name="gp" localSheetId="19">#REF!</definedName>
    <definedName name="gp">#REF!</definedName>
    <definedName name="HACIENDA">[1]Listas!$J$4:$J$40</definedName>
    <definedName name="hhhhhhhhhh" localSheetId="9">#REF!</definedName>
    <definedName name="hhhhhhhhhh" localSheetId="5">#REF!</definedName>
    <definedName name="hhhhhhhhhh" localSheetId="19">#REF!</definedName>
    <definedName name="hhhhhhhhhh">#REF!</definedName>
    <definedName name="HojaProg" localSheetId="9">#REF!</definedName>
    <definedName name="HojaProg" localSheetId="5">#REF!</definedName>
    <definedName name="HojaProg" localSheetId="23">#REF!</definedName>
    <definedName name="HojaProg" localSheetId="22">#REF!</definedName>
    <definedName name="HojaProg" localSheetId="28">#REF!</definedName>
    <definedName name="HojaProg" localSheetId="19">#REF!</definedName>
    <definedName name="HojaProg" localSheetId="4">#REF!</definedName>
    <definedName name="HojaProg" localSheetId="10">#REF!</definedName>
    <definedName name="HojaProg" localSheetId="16">#REF!</definedName>
    <definedName name="HojaProg">#REF!</definedName>
    <definedName name="id_nom">[5]Guía!$H$7:$I$57</definedName>
    <definedName name="IN" localSheetId="9">#REF!</definedName>
    <definedName name="IN" localSheetId="5">#REF!</definedName>
    <definedName name="IN" localSheetId="19">#REF!</definedName>
    <definedName name="IN">#REF!</definedName>
    <definedName name="indicadores">'[5]Base detallada'!$H$4:$H$64</definedName>
    <definedName name="Indice" localSheetId="9">#REF!</definedName>
    <definedName name="Indice" localSheetId="5">#REF!</definedName>
    <definedName name="Indice" localSheetId="19">#REF!</definedName>
    <definedName name="Indice">#REF!</definedName>
    <definedName name="Indice2">[8]Indice_Cod!$D$6:$E$224</definedName>
    <definedName name="INV" localSheetId="9">#REF!</definedName>
    <definedName name="INV" localSheetId="5">#REF!</definedName>
    <definedName name="INV" localSheetId="19">#REF!</definedName>
    <definedName name="INV">#REF!</definedName>
    <definedName name="ivan" localSheetId="9">#REF!</definedName>
    <definedName name="ivan" localSheetId="5">#REF!</definedName>
    <definedName name="ivan" localSheetId="19">#REF!</definedName>
    <definedName name="ivan">#REF!</definedName>
    <definedName name="jjjjjj">[4]Listas!$D$4:$D$9</definedName>
    <definedName name="jjjjjjjjj" localSheetId="9">#REF!</definedName>
    <definedName name="jjjjjjjjj" localSheetId="5">#REF!</definedName>
    <definedName name="jjjjjjjjj" localSheetId="19">#REF!</definedName>
    <definedName name="jjjjjjjjj">#REF!</definedName>
    <definedName name="JKHFJHK" localSheetId="9">#REF!</definedName>
    <definedName name="JKHFJHK" localSheetId="5">#REF!</definedName>
    <definedName name="JKHFJHK" localSheetId="19">#REF!</definedName>
    <definedName name="JKHFJHK">#REF!</definedName>
    <definedName name="jose1" localSheetId="9">#REF!</definedName>
    <definedName name="jose1" localSheetId="5">#REF!</definedName>
    <definedName name="jose1" localSheetId="19">#REF!</definedName>
    <definedName name="jose1">#REF!</definedName>
    <definedName name="JOSE4528" localSheetId="9">#REF!</definedName>
    <definedName name="JOSE4528" localSheetId="5">#REF!</definedName>
    <definedName name="JOSE4528" localSheetId="19">#REF!</definedName>
    <definedName name="JOSE4528">#REF!</definedName>
    <definedName name="josema12">[4]Listas!$D$4:$D$9</definedName>
    <definedName name="josemana" localSheetId="9">#REF!</definedName>
    <definedName name="josemana" localSheetId="5">#REF!</definedName>
    <definedName name="josemana" localSheetId="19">#REF!</definedName>
    <definedName name="josemana">#REF!</definedName>
    <definedName name="josemm">[1]Listas!$D$4:$D$9</definedName>
    <definedName name="JTYSD" localSheetId="9">#REF!</definedName>
    <definedName name="JTYSD" localSheetId="5">#REF!</definedName>
    <definedName name="JTYSD" localSheetId="19">#REF!</definedName>
    <definedName name="JTYSD">#REF!</definedName>
    <definedName name="KJHFG" localSheetId="9">#REF!</definedName>
    <definedName name="KJHFG" localSheetId="5">#REF!</definedName>
    <definedName name="KJHFG" localSheetId="19">#REF!</definedName>
    <definedName name="KJHFG">#REF!</definedName>
    <definedName name="KKK">[4]Listas!$C$4:$C$11</definedName>
    <definedName name="KKKKKKK" localSheetId="9">#REF!</definedName>
    <definedName name="KKKKKKK" localSheetId="5">#REF!</definedName>
    <definedName name="KKKKKKK" localSheetId="19">#REF!</definedName>
    <definedName name="KKKKKKK">#REF!</definedName>
    <definedName name="KKKKKKKK">[4]Listas!$B$4:$B$97</definedName>
    <definedName name="lin_num">[6]Guía!$C$4:$D$41</definedName>
    <definedName name="llllll23" localSheetId="9">#REF!</definedName>
    <definedName name="llllll23" localSheetId="5">#REF!</definedName>
    <definedName name="llllll23" localSheetId="19">#REF!</definedName>
    <definedName name="llllll23">#REF!</definedName>
    <definedName name="luis" localSheetId="9">#REF!</definedName>
    <definedName name="luis" localSheetId="5">#REF!</definedName>
    <definedName name="luis" localSheetId="19">#REF!</definedName>
    <definedName name="luis">#REF!</definedName>
    <definedName name="maria">[4]Listas!$E$4:$E$5</definedName>
    <definedName name="Mensaje">[1]Listas!$H$4:$H$7</definedName>
    <definedName name="MesDeInicioDelAñoFiscal" localSheetId="12">'[2]METAS C-O'!$AB$2</definedName>
    <definedName name="MesDeInicioDelAñoFiscal">'[3]METAS C-O'!$AB$2</definedName>
    <definedName name="MesDeInicioSeleccionado" localSheetId="12">'[2]METAS C-O'!$B$41</definedName>
    <definedName name="MesDeInicioSeleccionado">'[3]METAS C-O'!$B$41</definedName>
    <definedName name="mmmmm" localSheetId="9">#REF!</definedName>
    <definedName name="mmmmm" localSheetId="5">#REF!</definedName>
    <definedName name="mmmmm" localSheetId="19">#REF!</definedName>
    <definedName name="mmmmm">#REF!</definedName>
    <definedName name="mmmmmm" localSheetId="9">#REF!</definedName>
    <definedName name="mmmmmm" localSheetId="5">#REF!</definedName>
    <definedName name="mmmmmm" localSheetId="19">#REF!</definedName>
    <definedName name="mmmmmm">#REF!</definedName>
    <definedName name="mmmmmmjj" localSheetId="9">#REF!</definedName>
    <definedName name="mmmmmmjj" localSheetId="5">#REF!</definedName>
    <definedName name="mmmmmmjj" localSheetId="19">#REF!</definedName>
    <definedName name="mmmmmmjj">#REF!</definedName>
    <definedName name="mmmmmmm">[4]Listas!$D$4:$D$9</definedName>
    <definedName name="MMMMMMMM" localSheetId="9">#REF!</definedName>
    <definedName name="MMMMMMMM" localSheetId="5">#REF!</definedName>
    <definedName name="MMMMMMMM" localSheetId="19">#REF!</definedName>
    <definedName name="MMMMMMMM">#REF!</definedName>
    <definedName name="MMMMMMMMMM">[4]Listas!$E$4:$E$5</definedName>
    <definedName name="no">[4]Listas!$C$4:$C$11</definedName>
    <definedName name="Núm.MesAF" localSheetId="13">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9">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12">IF(DIA!MesDeInicioDelAñoFiscal="ENE",1,IF(DIA!MesDeInicioDelAñoFiscal="FEB",2,IF(DIA!MesDeInicioDelAñoFiscal="MAR",3,IF(DIA!MesDeInicioDelAñoFiscal="ABR",4,IF(DIA!MesDeInicioDelAñoFiscal="MAY",5,IF(DIA!MesDeInicioDelAñoFiscal="JUN",6,IF(DIA!MesDeInicioDelAñoFiscal="JUL",7,IF(DIA!MesDeInicioDelAñoFiscal="AGO",8,IF(DIA!MesDeInicioDelAñoFiscal="SEP",9,IF(DIA!MesDeInicioDelAñoFiscal="OCT",10,IF(DIA!MesDeInicioDelAñoFiscal="NOV",11,12)))))))))))</definedName>
    <definedName name="Núm.MesAF" localSheetId="5">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19">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4">IF([0]!MesDeInicioDelAñoFiscal="ENE",1,IF([0]!MesDeInicioDelAñoFiscal="FEB",2,IF([0]!MesDeInicioDelAñoFiscal="MAR",3,IF([0]!MesDeInicioDelAñoFiscal="ABR",4,IF([0]!MesDeInicioDelAñoFiscal="MAY",5,IF([0]!MesDeInicioDelAñoFiscal="JUN",6,IF([0]!MesDeInicioDelAñoFiscal="JUL",7,IF([0]!MesDeInicioDelAñoFiscal="AGO",8,IF([0]!MesDeInicioDelAñoFiscal="SEP",9,IF([0]!MesDeInicioDelAñoFiscal="OCT",10,IF([0]!MesDeInicioDelAñoFiscal="NOV",11,12)))))))))))</definedName>
    <definedName name="Núm.MesAF" localSheetId="10">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[5]Guía!$B$7:$C$36</definedName>
    <definedName name="num_sum">[5]Guía!$E$7:$F$17</definedName>
    <definedName name="ñññññ" localSheetId="9">#REF!</definedName>
    <definedName name="ñññññ" localSheetId="5">#REF!</definedName>
    <definedName name="ñññññ" localSheetId="19">#REF!</definedName>
    <definedName name="ñññññ">#REF!</definedName>
    <definedName name="ññññññ" localSheetId="9">#REF!</definedName>
    <definedName name="ññññññ" localSheetId="5">#REF!</definedName>
    <definedName name="ññññññ" localSheetId="19">#REF!</definedName>
    <definedName name="ññññññ">#REF!</definedName>
    <definedName name="ñññññññ" localSheetId="9">#REF!</definedName>
    <definedName name="ñññññññ" localSheetId="5">#REF!</definedName>
    <definedName name="ñññññññ" localSheetId="19">#REF!</definedName>
    <definedName name="ñññññññ">#REF!</definedName>
    <definedName name="objetivospnd">[1]Listas!$O$4:$O$10</definedName>
    <definedName name="ooooooo" localSheetId="9">#REF!</definedName>
    <definedName name="ooooooo" localSheetId="5">#REF!</definedName>
    <definedName name="ooooooo" localSheetId="19">#REF!</definedName>
    <definedName name="ooooooo">#REF!</definedName>
    <definedName name="OTROS">[9]Datos!$A$31:$A$34</definedName>
    <definedName name="paraco40" localSheetId="9">#REF!</definedName>
    <definedName name="paraco40" localSheetId="5">#REF!</definedName>
    <definedName name="paraco40" localSheetId="19">#REF!</definedName>
    <definedName name="paraco40">#REF!</definedName>
    <definedName name="parate30">[4]Listas!$B$4:$B$97</definedName>
    <definedName name="parate40">[4]Listas!$C$4:$C$11</definedName>
    <definedName name="Períodos" localSheetId="12">'[2]METAS C-O'!$D$43:$P$43</definedName>
    <definedName name="Períodos">'[3]METAS C-O'!$D$43:$P$43</definedName>
    <definedName name="PeríodoSeleccionado" localSheetId="13">INDEX(Períodos,,ValorBarraDesplazamiento)</definedName>
    <definedName name="PeríodoSeleccionado" localSheetId="9">INDEX(Períodos,,ValorBarraDesplazamiento)</definedName>
    <definedName name="PeríodoSeleccionado" localSheetId="12">INDEX(DIA!Períodos,,ValorBarraDesplazamiento)</definedName>
    <definedName name="PeríodoSeleccionado" localSheetId="5">INDEX(Períodos,,ValorBarraDesplazamiento)</definedName>
    <definedName name="PeríodoSeleccionado" localSheetId="19">INDEX(Períodos,,ValorBarraDesplazamiento)</definedName>
    <definedName name="PeríodoSeleccionado" localSheetId="4">INDEX([0]!Períodos,,[0]!ValorBarraDesplazamiento)</definedName>
    <definedName name="PeríodoSeleccionado" localSheetId="10">INDEX(Períodos,,ValorBarraDesplazamiento)</definedName>
    <definedName name="PeríodoSeleccionado">INDEX(Períodos,,ValorBarraDesplazamiento)</definedName>
    <definedName name="pppppp">[1]Listas!$B$4:$B$97</definedName>
    <definedName name="PrimerMes" localSheetId="13">UPPER(TEXT('3ER ENVIO DIA'!FechaDeInicio,"mmm "))</definedName>
    <definedName name="PrimerMes" localSheetId="9">UPPER(TEXT('ASESORIAS SG'!FechaDeInicio,"mmm "))</definedName>
    <definedName name="PrimerMes" localSheetId="12">UPPER(TEXT(DIA!FechaDeInicio,"mmm "))</definedName>
    <definedName name="PrimerMes" localSheetId="5">UPPER(TEXT(INFORMATICA!FechaDeInicio,"mmm "))</definedName>
    <definedName name="PrimerMes" localSheetId="19">UPPER(TEXT(SSOAC!FechaDeInicio,"mmm "))</definedName>
    <definedName name="PrimerMes" localSheetId="4">UPPER(TEXT(SUBDIREC!FechaDeInicio,"mmm "))</definedName>
    <definedName name="PrimerMes" localSheetId="10">UPPER(TEXT('TH SG'!FechaDeInicio,"mmm "))</definedName>
    <definedName name="PrimerMes">UPPER(TEXT(FechaDeInicio,"mmm "))</definedName>
    <definedName name="programa">'[7]Prog y Sub MGMP'!$B$2:$B$86</definedName>
    <definedName name="PróximoMes" localSheetId="12">UPPER(TEXT(EOMONTH(VALUE('[2]METAS C-O'!XFD1 &amp; "1"),0)+1,"mmm "))</definedName>
    <definedName name="PróximoMes">UPPER(TEXT(EOMONTH(VALUE('[3]METAS C-O'!XFD1 &amp; "1"),0)+1,"mmm "))</definedName>
    <definedName name="qqqqqqqq">[4]Listas!$C$4:$C$11</definedName>
    <definedName name="Respuestas" localSheetId="9">#REF!</definedName>
    <definedName name="Respuestas" localSheetId="5">#REF!</definedName>
    <definedName name="Respuestas" localSheetId="19">#REF!</definedName>
    <definedName name="Respuestas">#REF!</definedName>
    <definedName name="RFGAERGER" localSheetId="9">#REF!</definedName>
    <definedName name="RFGAERGER" localSheetId="5">#REF!</definedName>
    <definedName name="RFGAERGER" localSheetId="19">#REF!</definedName>
    <definedName name="RFGAERGER">#REF!</definedName>
    <definedName name="rrrrrr" localSheetId="9">#REF!</definedName>
    <definedName name="rrrrrr" localSheetId="5">#REF!</definedName>
    <definedName name="rrrrrr" localSheetId="19">#REF!</definedName>
    <definedName name="rrrrrr">#REF!</definedName>
    <definedName name="SDAFGARGDFG" localSheetId="9">#REF!</definedName>
    <definedName name="SDAFGARGDFG" localSheetId="5">#REF!</definedName>
    <definedName name="SDAFGARGDFG" localSheetId="19">#REF!</definedName>
    <definedName name="SDAFGARGDFG">#REF!</definedName>
    <definedName name="Sector">[1]Listas!$A$4:$A$17</definedName>
    <definedName name="sectoresagregados">[1]Listas!$R$4:$R$11</definedName>
    <definedName name="SG" localSheetId="9">#REF!</definedName>
    <definedName name="SG" localSheetId="5">#REF!</definedName>
    <definedName name="SG" localSheetId="19">#REF!</definedName>
    <definedName name="SG">#REF!</definedName>
    <definedName name="SS">#REF!</definedName>
    <definedName name="ssssssss">[4]Listas!$B$4:$B$97</definedName>
    <definedName name="subprograma">'[7]Prog y Sub MGMP'!$C$2:$C$63</definedName>
    <definedName name="Sum_I">'[5]Base Reporte'!$D$1:$N$98</definedName>
    <definedName name="tiempo">[5]Guía!$L$8:$M$12</definedName>
    <definedName name="Tipo_Credito" localSheetId="9">#REF!</definedName>
    <definedName name="Tipo_Credito" localSheetId="5">#REF!</definedName>
    <definedName name="Tipo_Credito" localSheetId="19">#REF!</definedName>
    <definedName name="Tipo_Credito">#REF!</definedName>
    <definedName name="_xlnm.Print_Titles">#N/A</definedName>
    <definedName name="TRYTRY" localSheetId="9">#REF!</definedName>
    <definedName name="TRYTRY" localSheetId="5">#REF!</definedName>
    <definedName name="TRYTRY" localSheetId="19">#REF!</definedName>
    <definedName name="TRYTRY">#REF!</definedName>
    <definedName name="TTTTTTT" localSheetId="9">#REF!</definedName>
    <definedName name="TTTTTTT" localSheetId="5">#REF!</definedName>
    <definedName name="TTTTTTT" localSheetId="19">#REF!</definedName>
    <definedName name="TTTTTTT">#REF!</definedName>
    <definedName name="ttttttttt56" localSheetId="9">#REF!</definedName>
    <definedName name="ttttttttt56" localSheetId="5">#REF!</definedName>
    <definedName name="ttttttttt56" localSheetId="19">#REF!</definedName>
    <definedName name="ttttttttt56">#REF!</definedName>
    <definedName name="uhuhuhuh">[4]Listas!$B$4:$B$97</definedName>
    <definedName name="valor" localSheetId="13">#REF!</definedName>
    <definedName name="valor" localSheetId="9">#REF!</definedName>
    <definedName name="valor" localSheetId="12">[10]PLANADQUIS2018!$G$18:$G$80</definedName>
    <definedName name="valor" localSheetId="5">#REF!</definedName>
    <definedName name="valor" localSheetId="22">#REF!</definedName>
    <definedName name="valor" localSheetId="19">#REF!</definedName>
    <definedName name="valor" localSheetId="4">#REF!</definedName>
    <definedName name="valor">#REF!</definedName>
    <definedName name="ValorBarraDesplazamiento">[11]gráfico_cálc!$D$13</definedName>
    <definedName name="vart">[4]Listas!$B$4:$B$97</definedName>
    <definedName name="vvv" localSheetId="9">#REF!</definedName>
    <definedName name="vvv" localSheetId="5">#REF!</definedName>
    <definedName name="vvv" localSheetId="19">#REF!</definedName>
    <definedName name="vvv">#REF!</definedName>
    <definedName name="VVVV" localSheetId="9">#REF!</definedName>
    <definedName name="VVVV" localSheetId="5">#REF!</definedName>
    <definedName name="VVVV" localSheetId="19">#REF!</definedName>
    <definedName name="VVVV">#REF!</definedName>
    <definedName name="wwwww" localSheetId="9">#REF!</definedName>
    <definedName name="wwwww" localSheetId="5">#REF!</definedName>
    <definedName name="wwwww" localSheetId="19">#REF!</definedName>
    <definedName name="wwwww">#REF!</definedName>
    <definedName name="wwwwwww8" localSheetId="9">#REF!</definedName>
    <definedName name="wwwwwww8" localSheetId="5">#REF!</definedName>
    <definedName name="wwwwwww8" localSheetId="19">#REF!</definedName>
    <definedName name="wwwwwww8">#REF!</definedName>
    <definedName name="wwwwwwww">[4]Listas!$C$4:$C$11</definedName>
    <definedName name="xcvfght">[4]Listas!$E$4:$E$5</definedName>
    <definedName name="XXXXXX">[4]Listas!$E$4:$E$5</definedName>
    <definedName name="yhyhyh" localSheetId="9">#REF!</definedName>
    <definedName name="yhyhyh" localSheetId="5">#REF!</definedName>
    <definedName name="yhyhyh" localSheetId="19">#REF!</definedName>
    <definedName name="yhyhyh">#REF!</definedName>
    <definedName name="yyyyyy">[1]Listas!$B$4:$B$97</definedName>
    <definedName name="YYYYYY50">[4]Listas!$E$4:$E$5</definedName>
    <definedName name="yyyyyyy">[4]Listas!$D$4:$D$9</definedName>
    <definedName name="yyyyyyy5" localSheetId="9">#REF!</definedName>
    <definedName name="yyyyyyy5" localSheetId="5">#REF!</definedName>
    <definedName name="yyyyyyy5" localSheetId="19">#REF!</definedName>
    <definedName name="yyyyyyy5">#REF!</definedName>
    <definedName name="yyyyyyyy" localSheetId="9">#REF!</definedName>
    <definedName name="yyyyyyyy" localSheetId="5">#REF!</definedName>
    <definedName name="yyyyyyyy" localSheetId="19">#REF!</definedName>
    <definedName name="yyyyyyyy">#REF!</definedName>
    <definedName name="zzzzzzzzzzzz4" localSheetId="9">#REF!</definedName>
    <definedName name="zzzzzzzzzzzz4" localSheetId="5">#REF!</definedName>
    <definedName name="zzzzzzzzzzzz4" localSheetId="19">#REF!</definedName>
    <definedName name="zzzzzzzzzzzz4">#REF!</definedName>
    <definedName name="zzzzzzzzzzzzzzzzzz" localSheetId="9">#REF!</definedName>
    <definedName name="zzzzzzzzzzzzzzzzzz" localSheetId="5">#REF!</definedName>
    <definedName name="zzzzzzzzzzzzzzzzzz" localSheetId="19">#REF!</definedName>
    <definedName name="zzzzzzzzzzzzzzzzzz">#REF!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 i="41" l="1"/>
  <c r="AB109" i="38"/>
  <c r="AE106" i="38"/>
  <c r="AD106" i="38"/>
  <c r="AC106" i="38"/>
  <c r="AB106" i="38"/>
  <c r="AA111" i="38"/>
  <c r="Z112" i="38" s="1"/>
  <c r="AA112" i="38" s="1"/>
  <c r="AE184" i="50"/>
  <c r="AD184" i="50"/>
  <c r="AC184" i="50" l="1"/>
  <c r="AB184" i="50"/>
  <c r="E10" i="41" l="1"/>
  <c r="X113" i="52" l="1"/>
  <c r="X114" i="52" s="1"/>
  <c r="Y114" i="52" s="1"/>
  <c r="E12" i="41" s="1"/>
  <c r="Z37" i="52"/>
  <c r="AA184" i="50" l="1"/>
  <c r="Y189" i="50" l="1"/>
  <c r="Y190" i="50" s="1"/>
  <c r="E17" i="41" s="1"/>
  <c r="Z22" i="36"/>
  <c r="Z23" i="36" s="1"/>
  <c r="E9" i="41" l="1"/>
  <c r="E14" i="41" l="1"/>
  <c r="X124" i="51" l="1"/>
  <c r="X125" i="51" s="1"/>
  <c r="X111" i="45" l="1"/>
  <c r="X112" i="45" s="1"/>
  <c r="E7" i="41" s="1"/>
  <c r="X25" i="49" l="1"/>
  <c r="X26" i="49" s="1"/>
  <c r="E16" i="41" s="1"/>
  <c r="X61" i="48" l="1"/>
  <c r="X62" i="48" s="1"/>
  <c r="E8" i="41" s="1"/>
  <c r="E5" i="41" l="1"/>
  <c r="Z9" i="43" l="1"/>
  <c r="Z11" i="43" s="1"/>
  <c r="C14" i="41" l="1"/>
  <c r="C12" i="41"/>
  <c r="D14" i="41"/>
  <c r="D9" i="41"/>
  <c r="D5" i="41"/>
  <c r="U113" i="52"/>
  <c r="U114" i="52" s="1"/>
  <c r="V114" i="52" s="1"/>
  <c r="D12" i="41" s="1"/>
  <c r="P113" i="52"/>
  <c r="P114" i="52" s="1"/>
  <c r="U110" i="52"/>
  <c r="D103" i="52"/>
  <c r="D101" i="52"/>
  <c r="D100" i="52"/>
  <c r="D93" i="52" s="1"/>
  <c r="D74" i="52"/>
  <c r="D59" i="52"/>
  <c r="D54" i="52"/>
  <c r="D53" i="52" s="1"/>
  <c r="D49" i="52"/>
  <c r="D39" i="52"/>
  <c r="D22" i="52"/>
  <c r="D18" i="52"/>
  <c r="D7" i="52"/>
  <c r="D107" i="52" l="1"/>
  <c r="U124" i="51"/>
  <c r="U125" i="51" s="1"/>
  <c r="P124" i="51"/>
  <c r="P125" i="51" s="1"/>
  <c r="D113" i="51"/>
  <c r="E113" i="51" s="1"/>
  <c r="D111" i="51"/>
  <c r="D107" i="51"/>
  <c r="D98" i="51"/>
  <c r="D92" i="51"/>
  <c r="D86" i="51"/>
  <c r="D80" i="51"/>
  <c r="D73" i="51"/>
  <c r="D59" i="51"/>
  <c r="D51" i="51"/>
  <c r="D31" i="51"/>
  <c r="D23" i="51"/>
  <c r="D19" i="51"/>
  <c r="E19" i="51" s="1"/>
  <c r="D9" i="51"/>
  <c r="D6" i="51"/>
  <c r="D69" i="51" l="1"/>
  <c r="D16" i="51"/>
  <c r="D110" i="51"/>
  <c r="X23" i="47"/>
  <c r="D118" i="51" l="1"/>
  <c r="X24" i="47"/>
  <c r="D10" i="41" s="1"/>
  <c r="X111" i="38" l="1"/>
  <c r="W112" i="38" s="1"/>
  <c r="D13" i="41" s="1"/>
  <c r="E74" i="38"/>
  <c r="E50" i="38"/>
  <c r="E35" i="38"/>
  <c r="D35" i="38"/>
  <c r="E7" i="38"/>
  <c r="U111" i="45" l="1"/>
  <c r="U112" i="45" s="1"/>
  <c r="D7" i="41" s="1"/>
  <c r="V189" i="50" l="1"/>
  <c r="V190" i="50" s="1"/>
  <c r="D17" i="41" s="1"/>
  <c r="U25" i="49"/>
  <c r="U26" i="49" s="1"/>
  <c r="D16" i="41" s="1"/>
  <c r="U61" i="48" l="1"/>
  <c r="U62" i="48" s="1"/>
  <c r="D8" i="41" s="1"/>
  <c r="E48" i="38" l="1"/>
  <c r="E46" i="38"/>
  <c r="E38" i="38"/>
  <c r="W22" i="36" l="1"/>
  <c r="W23" i="36" s="1"/>
  <c r="E181" i="50"/>
  <c r="E169" i="50"/>
  <c r="E28" i="50"/>
  <c r="E9" i="50"/>
  <c r="D8" i="49"/>
  <c r="D20" i="49" s="1"/>
  <c r="D38" i="38"/>
  <c r="D50" i="38"/>
  <c r="E4" i="38" s="1"/>
  <c r="D48" i="38"/>
  <c r="D46" i="38"/>
  <c r="D8" i="45"/>
  <c r="D104" i="45" s="1"/>
  <c r="D8" i="47"/>
  <c r="D18" i="47" s="1"/>
  <c r="D8" i="36"/>
  <c r="D16" i="36" s="1"/>
  <c r="D8" i="43"/>
  <c r="D15" i="43" s="1"/>
  <c r="D55" i="48"/>
  <c r="D25" i="48"/>
  <c r="Q189" i="50"/>
  <c r="Q190" i="50" s="1"/>
  <c r="C17" i="41" s="1"/>
  <c r="M180" i="50"/>
  <c r="M179" i="50"/>
  <c r="M178" i="50"/>
  <c r="M177" i="50"/>
  <c r="M176" i="50"/>
  <c r="M175" i="50"/>
  <c r="M174" i="50"/>
  <c r="M173" i="50"/>
  <c r="M172" i="50"/>
  <c r="M171" i="50"/>
  <c r="M170" i="50"/>
  <c r="E163" i="50"/>
  <c r="E160" i="50"/>
  <c r="E157" i="50"/>
  <c r="E154" i="50"/>
  <c r="E151" i="50"/>
  <c r="E148" i="50"/>
  <c r="E131" i="50"/>
  <c r="L123" i="50"/>
  <c r="L120" i="50"/>
  <c r="L121" i="50" s="1"/>
  <c r="L112" i="50"/>
  <c r="N112" i="50" s="1"/>
  <c r="L111" i="50"/>
  <c r="L113" i="50" s="1"/>
  <c r="N113" i="50" s="1"/>
  <c r="L110" i="50"/>
  <c r="N110" i="50" s="1"/>
  <c r="L109" i="50"/>
  <c r="N109" i="50" s="1"/>
  <c r="N108" i="50"/>
  <c r="L107" i="50"/>
  <c r="N107" i="50" s="1"/>
  <c r="N106" i="50"/>
  <c r="L105" i="50"/>
  <c r="N105" i="50" s="1"/>
  <c r="L104" i="50"/>
  <c r="N104" i="50" s="1"/>
  <c r="N103" i="50"/>
  <c r="L102" i="50"/>
  <c r="L119" i="50" s="1"/>
  <c r="N119" i="50" s="1"/>
  <c r="L101" i="50"/>
  <c r="L117" i="50" s="1"/>
  <c r="N117" i="50" s="1"/>
  <c r="L100" i="50"/>
  <c r="L116" i="50" s="1"/>
  <c r="N116" i="50" s="1"/>
  <c r="L115" i="50"/>
  <c r="N115" i="50" s="1"/>
  <c r="N99" i="50"/>
  <c r="N98" i="50"/>
  <c r="N97" i="50"/>
  <c r="N96" i="50"/>
  <c r="N95" i="50"/>
  <c r="N94" i="50"/>
  <c r="N93" i="50"/>
  <c r="N92" i="50"/>
  <c r="E91" i="50"/>
  <c r="K22" i="50"/>
  <c r="K21" i="50"/>
  <c r="K20" i="50"/>
  <c r="K19" i="50"/>
  <c r="K18" i="50"/>
  <c r="K17" i="50"/>
  <c r="K16" i="50"/>
  <c r="K15" i="50"/>
  <c r="K14" i="50"/>
  <c r="K13" i="50"/>
  <c r="K12" i="50"/>
  <c r="K11" i="50"/>
  <c r="L114" i="50"/>
  <c r="N114" i="50" s="1"/>
  <c r="N120" i="50"/>
  <c r="P66" i="48"/>
  <c r="Q66" i="48" s="1"/>
  <c r="P61" i="48"/>
  <c r="Q61" i="48" s="1"/>
  <c r="N61" i="48"/>
  <c r="D15" i="48"/>
  <c r="D8" i="48" s="1"/>
  <c r="M25" i="49"/>
  <c r="M26" i="49" s="1"/>
  <c r="C16" i="41" s="1"/>
  <c r="P23" i="47"/>
  <c r="P24" i="47" s="1"/>
  <c r="C10" i="41" s="1"/>
  <c r="O111" i="45"/>
  <c r="O112" i="45" s="1"/>
  <c r="C7" i="41" s="1"/>
  <c r="C9" i="41"/>
  <c r="C5" i="41"/>
  <c r="P20" i="43"/>
  <c r="P21" i="43" s="1"/>
  <c r="R22" i="36"/>
  <c r="R23" i="36" s="1"/>
  <c r="C13" i="41"/>
  <c r="R121" i="38"/>
  <c r="R122" i="38"/>
  <c r="R120" i="38"/>
  <c r="R111" i="38"/>
  <c r="R112" i="38" s="1"/>
  <c r="L31" i="38"/>
  <c r="M31" i="38" s="1"/>
  <c r="P31" i="38" s="1"/>
  <c r="J31" i="38"/>
  <c r="D94" i="39"/>
  <c r="D90" i="39"/>
  <c r="D84" i="39"/>
  <c r="D77" i="39"/>
  <c r="D71" i="39"/>
  <c r="D65" i="39"/>
  <c r="D50" i="39"/>
  <c r="D37" i="39"/>
  <c r="E37" i="39" s="1"/>
  <c r="D35" i="39"/>
  <c r="D31" i="39"/>
  <c r="D37" i="35"/>
  <c r="E37" i="35" s="1"/>
  <c r="D35" i="35"/>
  <c r="J8" i="38"/>
  <c r="L8" i="38"/>
  <c r="M8" i="38" s="1"/>
  <c r="J9" i="38"/>
  <c r="L9" i="38"/>
  <c r="M9" i="38" s="1"/>
  <c r="P9" i="38" s="1"/>
  <c r="J10" i="38"/>
  <c r="L10" i="38"/>
  <c r="M10" i="38" s="1"/>
  <c r="J11" i="38"/>
  <c r="L11" i="38"/>
  <c r="M11" i="38" s="1"/>
  <c r="J20" i="38"/>
  <c r="L20" i="38"/>
  <c r="M20" i="38" s="1"/>
  <c r="J21" i="38"/>
  <c r="L21" i="38"/>
  <c r="M21" i="38" s="1"/>
  <c r="J22" i="38"/>
  <c r="L22" i="38"/>
  <c r="M22" i="38" s="1"/>
  <c r="D23" i="38"/>
  <c r="J23" i="38"/>
  <c r="L23" i="38"/>
  <c r="M23" i="38" s="1"/>
  <c r="D24" i="38"/>
  <c r="J24" i="38"/>
  <c r="L24" i="38"/>
  <c r="M24" i="38" s="1"/>
  <c r="J25" i="38"/>
  <c r="L25" i="38"/>
  <c r="M25" i="38" s="1"/>
  <c r="P25" i="38" s="1"/>
  <c r="J26" i="38"/>
  <c r="L26" i="38"/>
  <c r="M26" i="38" s="1"/>
  <c r="P26" i="38" s="1"/>
  <c r="J27" i="38"/>
  <c r="L27" i="38"/>
  <c r="M27" i="38" s="1"/>
  <c r="J28" i="38"/>
  <c r="L28" i="38"/>
  <c r="M28" i="38" s="1"/>
  <c r="P29" i="38"/>
  <c r="D30" i="38"/>
  <c r="J30" i="38"/>
  <c r="L30" i="38"/>
  <c r="M30" i="38" s="1"/>
  <c r="J39" i="38"/>
  <c r="L39" i="38"/>
  <c r="M39" i="38" s="1"/>
  <c r="O39" i="38" s="1"/>
  <c r="J40" i="38"/>
  <c r="L40" i="38"/>
  <c r="M40" i="38" s="1"/>
  <c r="J41" i="38"/>
  <c r="L41" i="38"/>
  <c r="M41" i="38" s="1"/>
  <c r="J42" i="38"/>
  <c r="L42" i="38"/>
  <c r="M42" i="38" s="1"/>
  <c r="O42" i="38" s="1"/>
  <c r="J43" i="38"/>
  <c r="L43" i="38"/>
  <c r="M43" i="38" s="1"/>
  <c r="J44" i="38"/>
  <c r="L44" i="38"/>
  <c r="M44" i="38" s="1"/>
  <c r="J45" i="38"/>
  <c r="L45" i="38"/>
  <c r="M45" i="38" s="1"/>
  <c r="J47" i="38"/>
  <c r="L47" i="38"/>
  <c r="M47" i="38" s="1"/>
  <c r="J49" i="38"/>
  <c r="L49" i="38"/>
  <c r="M49" i="38" s="1"/>
  <c r="J51" i="38"/>
  <c r="L51" i="38"/>
  <c r="M51" i="38" s="1"/>
  <c r="J52" i="38"/>
  <c r="L52" i="38"/>
  <c r="M52" i="38" s="1"/>
  <c r="J56" i="38"/>
  <c r="L56" i="38"/>
  <c r="M56" i="38" s="1"/>
  <c r="J57" i="38"/>
  <c r="L57" i="38"/>
  <c r="M57" i="38" s="1"/>
  <c r="J58" i="38"/>
  <c r="L58" i="38"/>
  <c r="M58" i="38" s="1"/>
  <c r="J59" i="38"/>
  <c r="L59" i="38"/>
  <c r="M59" i="38" s="1"/>
  <c r="O59" i="38" s="1"/>
  <c r="J60" i="38"/>
  <c r="L60" i="38"/>
  <c r="M60" i="38" s="1"/>
  <c r="J61" i="38"/>
  <c r="L61" i="38"/>
  <c r="M61" i="38" s="1"/>
  <c r="O61" i="38" s="1"/>
  <c r="J62" i="38"/>
  <c r="L62" i="38"/>
  <c r="M62" i="38" s="1"/>
  <c r="J63" i="38"/>
  <c r="L63" i="38"/>
  <c r="M63" i="38" s="1"/>
  <c r="J64" i="38"/>
  <c r="L64" i="38"/>
  <c r="M64" i="38" s="1"/>
  <c r="J65" i="38"/>
  <c r="L65" i="38"/>
  <c r="M65" i="38" s="1"/>
  <c r="J66" i="38"/>
  <c r="L66" i="38"/>
  <c r="M66" i="38" s="1"/>
  <c r="J67" i="38"/>
  <c r="L67" i="38"/>
  <c r="M67" i="38" s="1"/>
  <c r="J68" i="38"/>
  <c r="L68" i="38"/>
  <c r="M68" i="38" s="1"/>
  <c r="J69" i="38"/>
  <c r="L69" i="38"/>
  <c r="M69" i="38" s="1"/>
  <c r="J70" i="38"/>
  <c r="L70" i="38"/>
  <c r="M70" i="38" s="1"/>
  <c r="J71" i="38"/>
  <c r="L71" i="38"/>
  <c r="M71" i="38" s="1"/>
  <c r="O71" i="38" s="1"/>
  <c r="J72" i="38"/>
  <c r="L72" i="38"/>
  <c r="M72" i="38" s="1"/>
  <c r="O72" i="38" s="1"/>
  <c r="D76" i="38"/>
  <c r="D74" i="38" s="1"/>
  <c r="J76" i="38"/>
  <c r="L76" i="38"/>
  <c r="M76" i="38" s="1"/>
  <c r="J77" i="38"/>
  <c r="L77" i="38"/>
  <c r="M77" i="38" s="1"/>
  <c r="O77" i="38" s="1"/>
  <c r="J78" i="38"/>
  <c r="L78" i="38"/>
  <c r="M78" i="38" s="1"/>
  <c r="P78" i="38" s="1"/>
  <c r="J79" i="38"/>
  <c r="L79" i="38"/>
  <c r="M79" i="38" s="1"/>
  <c r="J80" i="38"/>
  <c r="L80" i="38"/>
  <c r="M80" i="38" s="1"/>
  <c r="O80" i="38" s="1"/>
  <c r="J81" i="38"/>
  <c r="L81" i="38"/>
  <c r="M81" i="38" s="1"/>
  <c r="P81" i="38" s="1"/>
  <c r="J82" i="38"/>
  <c r="L82" i="38"/>
  <c r="M82" i="38" s="1"/>
  <c r="P82" i="38" s="1"/>
  <c r="J83" i="38"/>
  <c r="L83" i="38"/>
  <c r="M83" i="38" s="1"/>
  <c r="J84" i="38"/>
  <c r="L84" i="38"/>
  <c r="M84" i="38" s="1"/>
  <c r="J85" i="38"/>
  <c r="L85" i="38"/>
  <c r="M85" i="38" s="1"/>
  <c r="J86" i="38"/>
  <c r="L86" i="38"/>
  <c r="M86" i="38" s="1"/>
  <c r="J87" i="38"/>
  <c r="L87" i="38"/>
  <c r="M87" i="38" s="1"/>
  <c r="J88" i="38"/>
  <c r="L88" i="38"/>
  <c r="M88" i="38" s="1"/>
  <c r="O88" i="38" s="1"/>
  <c r="J89" i="38"/>
  <c r="L89" i="38"/>
  <c r="M89" i="38" s="1"/>
  <c r="J90" i="38"/>
  <c r="L90" i="38"/>
  <c r="M90" i="38" s="1"/>
  <c r="O90" i="38" s="1"/>
  <c r="J91" i="38"/>
  <c r="L91" i="38"/>
  <c r="M91" i="38" s="1"/>
  <c r="O91" i="38" s="1"/>
  <c r="J92" i="38"/>
  <c r="L92" i="38"/>
  <c r="M92" i="38" s="1"/>
  <c r="J93" i="38"/>
  <c r="L93" i="38"/>
  <c r="M93" i="38" s="1"/>
  <c r="O93" i="38" s="1"/>
  <c r="J94" i="38"/>
  <c r="L94" i="38"/>
  <c r="M94" i="38" s="1"/>
  <c r="P94" i="38" s="1"/>
  <c r="J95" i="38"/>
  <c r="L95" i="38"/>
  <c r="M95" i="38" s="1"/>
  <c r="J96" i="38"/>
  <c r="L96" i="38"/>
  <c r="M96" i="38" s="1"/>
  <c r="J97" i="38"/>
  <c r="L97" i="38"/>
  <c r="M97" i="38" s="1"/>
  <c r="J98" i="38"/>
  <c r="L98" i="38"/>
  <c r="M98" i="38" s="1"/>
  <c r="J99" i="38"/>
  <c r="L99" i="38"/>
  <c r="M99" i="38" s="1"/>
  <c r="O99" i="38" s="1"/>
  <c r="J100" i="38"/>
  <c r="L100" i="38"/>
  <c r="M100" i="38" s="1"/>
  <c r="P100" i="38" s="1"/>
  <c r="J101" i="38"/>
  <c r="L101" i="38"/>
  <c r="M101" i="38" s="1"/>
  <c r="J102" i="38"/>
  <c r="L102" i="38"/>
  <c r="M102" i="38" s="1"/>
  <c r="J103" i="38"/>
  <c r="L103" i="38"/>
  <c r="M103" i="38" s="1"/>
  <c r="J104" i="38"/>
  <c r="L104" i="38"/>
  <c r="M104" i="38" s="1"/>
  <c r="P104" i="38" s="1"/>
  <c r="P80" i="38"/>
  <c r="D31" i="35"/>
  <c r="E31" i="35" s="1"/>
  <c r="D42" i="33"/>
  <c r="D31" i="31"/>
  <c r="E31" i="31" s="1"/>
  <c r="D35" i="31"/>
  <c r="D37" i="31"/>
  <c r="E37" i="31" s="1"/>
  <c r="J5" i="28"/>
  <c r="L5" i="28"/>
  <c r="M5" i="28" s="1"/>
  <c r="J6" i="28"/>
  <c r="L6" i="28"/>
  <c r="M6" i="28" s="1"/>
  <c r="O6" i="28" s="1"/>
  <c r="J7" i="28"/>
  <c r="L7" i="28"/>
  <c r="M7" i="28" s="1"/>
  <c r="J8" i="28"/>
  <c r="L8" i="28"/>
  <c r="M8" i="28" s="1"/>
  <c r="J9" i="28"/>
  <c r="L9" i="28"/>
  <c r="M9" i="28" s="1"/>
  <c r="J10" i="28"/>
  <c r="L10" i="28"/>
  <c r="M10" i="28" s="1"/>
  <c r="J19" i="28"/>
  <c r="L19" i="28"/>
  <c r="M19" i="28" s="1"/>
  <c r="P19" i="28" s="1"/>
  <c r="J20" i="28"/>
  <c r="L20" i="28"/>
  <c r="M20" i="28" s="1"/>
  <c r="J21" i="28"/>
  <c r="L21" i="28"/>
  <c r="M21" i="28" s="1"/>
  <c r="E22" i="28"/>
  <c r="J22" i="28"/>
  <c r="L22" i="28"/>
  <c r="M22" i="28" s="1"/>
  <c r="E23" i="28"/>
  <c r="J23" i="28"/>
  <c r="L23" i="28"/>
  <c r="M23" i="28" s="1"/>
  <c r="J24" i="28"/>
  <c r="L24" i="28"/>
  <c r="M24" i="28" s="1"/>
  <c r="J25" i="28"/>
  <c r="L25" i="28"/>
  <c r="M25" i="28" s="1"/>
  <c r="J26" i="28"/>
  <c r="L26" i="28"/>
  <c r="M26" i="28" s="1"/>
  <c r="O26" i="28" s="1"/>
  <c r="J27" i="28"/>
  <c r="L27" i="28"/>
  <c r="M27" i="28" s="1"/>
  <c r="P28" i="28"/>
  <c r="E29" i="28"/>
  <c r="J29" i="28"/>
  <c r="L29" i="28"/>
  <c r="M29" i="28" s="1"/>
  <c r="J30" i="28"/>
  <c r="L30" i="28"/>
  <c r="M30" i="28" s="1"/>
  <c r="J31" i="28"/>
  <c r="L31" i="28"/>
  <c r="M31" i="28" s="1"/>
  <c r="J32" i="28"/>
  <c r="L32" i="28"/>
  <c r="M32" i="28" s="1"/>
  <c r="J33" i="28"/>
  <c r="L33" i="28"/>
  <c r="M33" i="28" s="1"/>
  <c r="J34" i="28"/>
  <c r="L34" i="28"/>
  <c r="M34" i="28" s="1"/>
  <c r="P34" i="28" s="1"/>
  <c r="J35" i="28"/>
  <c r="L35" i="28"/>
  <c r="M35" i="28" s="1"/>
  <c r="P35" i="28" s="1"/>
  <c r="J36" i="28"/>
  <c r="L36" i="28"/>
  <c r="M36" i="28" s="1"/>
  <c r="J37" i="28"/>
  <c r="L37" i="28"/>
  <c r="M37" i="28" s="1"/>
  <c r="J38" i="28"/>
  <c r="L38" i="28"/>
  <c r="M38" i="28" s="1"/>
  <c r="J39" i="28"/>
  <c r="L39" i="28"/>
  <c r="M39" i="28" s="1"/>
  <c r="J40" i="28"/>
  <c r="L40" i="28"/>
  <c r="M40" i="28" s="1"/>
  <c r="O40" i="28" s="1"/>
  <c r="J41" i="28"/>
  <c r="L41" i="28"/>
  <c r="M41" i="28" s="1"/>
  <c r="J45" i="28"/>
  <c r="L45" i="28"/>
  <c r="M45" i="28" s="1"/>
  <c r="J46" i="28"/>
  <c r="L46" i="28"/>
  <c r="M46" i="28" s="1"/>
  <c r="O46" i="28" s="1"/>
  <c r="J47" i="28"/>
  <c r="L47" i="28"/>
  <c r="M47" i="28" s="1"/>
  <c r="J48" i="28"/>
  <c r="L48" i="28"/>
  <c r="M48" i="28" s="1"/>
  <c r="J49" i="28"/>
  <c r="L49" i="28"/>
  <c r="M49" i="28" s="1"/>
  <c r="P49" i="28" s="1"/>
  <c r="J50" i="28"/>
  <c r="L50" i="28"/>
  <c r="M50" i="28" s="1"/>
  <c r="J51" i="28"/>
  <c r="L51" i="28"/>
  <c r="M51" i="28" s="1"/>
  <c r="J52" i="28"/>
  <c r="L52" i="28"/>
  <c r="M52" i="28" s="1"/>
  <c r="J53" i="28"/>
  <c r="L53" i="28"/>
  <c r="M53" i="28" s="1"/>
  <c r="J54" i="28"/>
  <c r="L54" i="28"/>
  <c r="M54" i="28" s="1"/>
  <c r="O54" i="28" s="1"/>
  <c r="J55" i="28"/>
  <c r="L55" i="28"/>
  <c r="M55" i="28" s="1"/>
  <c r="J56" i="28"/>
  <c r="L56" i="28"/>
  <c r="M56" i="28" s="1"/>
  <c r="J57" i="28"/>
  <c r="L57" i="28"/>
  <c r="M57" i="28" s="1"/>
  <c r="J58" i="28"/>
  <c r="L58" i="28"/>
  <c r="M58" i="28" s="1"/>
  <c r="J59" i="28"/>
  <c r="L59" i="28"/>
  <c r="M59" i="28" s="1"/>
  <c r="J60" i="28"/>
  <c r="L60" i="28"/>
  <c r="M60" i="28" s="1"/>
  <c r="J61" i="28"/>
  <c r="L61" i="28"/>
  <c r="M61" i="28" s="1"/>
  <c r="J62" i="28"/>
  <c r="L62" i="28"/>
  <c r="M62" i="28" s="1"/>
  <c r="J63" i="28"/>
  <c r="L63" i="28"/>
  <c r="M63" i="28" s="1"/>
  <c r="J64" i="28"/>
  <c r="L64" i="28"/>
  <c r="M64" i="28" s="1"/>
  <c r="P64" i="28" s="1"/>
  <c r="J65" i="28"/>
  <c r="L65" i="28"/>
  <c r="M65" i="28" s="1"/>
  <c r="P65" i="28" s="1"/>
  <c r="J66" i="28"/>
  <c r="L66" i="28"/>
  <c r="M66" i="28" s="1"/>
  <c r="P66" i="28" s="1"/>
  <c r="J67" i="28"/>
  <c r="L67" i="28"/>
  <c r="M67" i="28" s="1"/>
  <c r="J68" i="28"/>
  <c r="L68" i="28"/>
  <c r="M68" i="28" s="1"/>
  <c r="J69" i="28"/>
  <c r="L69" i="28"/>
  <c r="M69" i="28" s="1"/>
  <c r="J70" i="28"/>
  <c r="L70" i="28"/>
  <c r="M70" i="28" s="1"/>
  <c r="P70" i="28" s="1"/>
  <c r="J71" i="28"/>
  <c r="L71" i="28"/>
  <c r="M71" i="28" s="1"/>
  <c r="J72" i="28"/>
  <c r="L72" i="28"/>
  <c r="M72" i="28" s="1"/>
  <c r="J73" i="28"/>
  <c r="L73" i="28"/>
  <c r="M73" i="28" s="1"/>
  <c r="J74" i="28"/>
  <c r="L74" i="28"/>
  <c r="M74" i="28" s="1"/>
  <c r="O74" i="28" s="1"/>
  <c r="J75" i="28"/>
  <c r="L75" i="28"/>
  <c r="M75" i="28" s="1"/>
  <c r="J76" i="28"/>
  <c r="L76" i="28"/>
  <c r="M76" i="28" s="1"/>
  <c r="J77" i="28"/>
  <c r="L77" i="28"/>
  <c r="M77" i="28" s="1"/>
  <c r="O77" i="28" s="1"/>
  <c r="J78" i="28"/>
  <c r="L78" i="28"/>
  <c r="M78" i="28" s="1"/>
  <c r="O78" i="28" s="1"/>
  <c r="J79" i="28"/>
  <c r="L79" i="28"/>
  <c r="M79" i="28" s="1"/>
  <c r="P79" i="28" s="1"/>
  <c r="J80" i="28"/>
  <c r="L80" i="28"/>
  <c r="M80" i="28" s="1"/>
  <c r="J81" i="28"/>
  <c r="L81" i="28"/>
  <c r="M81" i="28" s="1"/>
  <c r="J82" i="28"/>
  <c r="L82" i="28"/>
  <c r="M82" i="28" s="1"/>
  <c r="O82" i="28" s="1"/>
  <c r="J83" i="28"/>
  <c r="L83" i="28"/>
  <c r="M83" i="28" s="1"/>
  <c r="O83" i="28" s="1"/>
  <c r="J84" i="28"/>
  <c r="L84" i="28"/>
  <c r="M84" i="28" s="1"/>
  <c r="J85" i="28"/>
  <c r="L85" i="28"/>
  <c r="M85" i="28" s="1"/>
  <c r="J86" i="28"/>
  <c r="L86" i="28"/>
  <c r="M86" i="28" s="1"/>
  <c r="P86" i="28" s="1"/>
  <c r="J87" i="28"/>
  <c r="L87" i="28"/>
  <c r="M87" i="28" s="1"/>
  <c r="J88" i="28"/>
  <c r="L88" i="28"/>
  <c r="M88" i="28" s="1"/>
  <c r="P88" i="28" s="1"/>
  <c r="J89" i="28"/>
  <c r="L89" i="28"/>
  <c r="M89" i="28" s="1"/>
  <c r="O89" i="28" s="1"/>
  <c r="J90" i="28"/>
  <c r="L90" i="28"/>
  <c r="M90" i="28" s="1"/>
  <c r="J91" i="28"/>
  <c r="L91" i="28"/>
  <c r="M91" i="28" s="1"/>
  <c r="P22" i="28"/>
  <c r="O22" i="28"/>
  <c r="D10" i="15"/>
  <c r="D55" i="27"/>
  <c r="D15" i="27"/>
  <c r="D8" i="27" s="1"/>
  <c r="E2" i="27"/>
  <c r="D15" i="26"/>
  <c r="D8" i="26" s="1"/>
  <c r="D103" i="25"/>
  <c r="J5" i="24"/>
  <c r="L5" i="24"/>
  <c r="M5" i="24" s="1"/>
  <c r="J6" i="24"/>
  <c r="L6" i="24"/>
  <c r="M6" i="24" s="1"/>
  <c r="J7" i="24"/>
  <c r="L7" i="24"/>
  <c r="M7" i="24" s="1"/>
  <c r="P7" i="24" s="1"/>
  <c r="J8" i="24"/>
  <c r="L8" i="24"/>
  <c r="M8" i="24" s="1"/>
  <c r="J17" i="24"/>
  <c r="L17" i="24"/>
  <c r="M17" i="24"/>
  <c r="J18" i="24"/>
  <c r="L18" i="24"/>
  <c r="M18" i="24" s="1"/>
  <c r="J19" i="24"/>
  <c r="L19" i="24"/>
  <c r="M19" i="24" s="1"/>
  <c r="P19" i="24" s="1"/>
  <c r="E20" i="24"/>
  <c r="J20" i="24"/>
  <c r="L20" i="24"/>
  <c r="M20" i="24" s="1"/>
  <c r="E21" i="24"/>
  <c r="J21" i="24"/>
  <c r="L21" i="24"/>
  <c r="M21" i="24" s="1"/>
  <c r="J22" i="24"/>
  <c r="L22" i="24"/>
  <c r="M22" i="24" s="1"/>
  <c r="J23" i="24"/>
  <c r="L23" i="24"/>
  <c r="M23" i="24" s="1"/>
  <c r="J24" i="24"/>
  <c r="L24" i="24"/>
  <c r="M24" i="24" s="1"/>
  <c r="O24" i="24" s="1"/>
  <c r="J25" i="24"/>
  <c r="L25" i="24"/>
  <c r="M25" i="24" s="1"/>
  <c r="P25" i="24" s="1"/>
  <c r="P26" i="24"/>
  <c r="E27" i="24"/>
  <c r="J27" i="24"/>
  <c r="L27" i="24"/>
  <c r="M27" i="24" s="1"/>
  <c r="J28" i="24"/>
  <c r="L28" i="24"/>
  <c r="M28" i="24" s="1"/>
  <c r="O28" i="24" s="1"/>
  <c r="J29" i="24"/>
  <c r="L29" i="24"/>
  <c r="M29" i="24" s="1"/>
  <c r="P29" i="24" s="1"/>
  <c r="J30" i="24"/>
  <c r="L30" i="24"/>
  <c r="M30" i="24" s="1"/>
  <c r="P30" i="24" s="1"/>
  <c r="J31" i="24"/>
  <c r="L31" i="24"/>
  <c r="M31" i="24" s="1"/>
  <c r="J32" i="24"/>
  <c r="L32" i="24"/>
  <c r="M32" i="24" s="1"/>
  <c r="J33" i="24"/>
  <c r="L33" i="24"/>
  <c r="M33" i="24" s="1"/>
  <c r="J34" i="24"/>
  <c r="L34" i="24"/>
  <c r="M34" i="24" s="1"/>
  <c r="J35" i="24"/>
  <c r="L35" i="24"/>
  <c r="M35" i="24" s="1"/>
  <c r="O35" i="24" s="1"/>
  <c r="J36" i="24"/>
  <c r="L36" i="24"/>
  <c r="M36" i="24" s="1"/>
  <c r="J37" i="24"/>
  <c r="L37" i="24"/>
  <c r="M37" i="24" s="1"/>
  <c r="P37" i="24" s="1"/>
  <c r="J38" i="24"/>
  <c r="L38" i="24"/>
  <c r="M38" i="24" s="1"/>
  <c r="J42" i="24"/>
  <c r="L42" i="24"/>
  <c r="M42" i="24" s="1"/>
  <c r="O42" i="24" s="1"/>
  <c r="J43" i="24"/>
  <c r="L43" i="24"/>
  <c r="M43" i="24" s="1"/>
  <c r="O43" i="24" s="1"/>
  <c r="J44" i="24"/>
  <c r="L44" i="24"/>
  <c r="M44" i="24" s="1"/>
  <c r="J45" i="24"/>
  <c r="L45" i="24"/>
  <c r="M45" i="24" s="1"/>
  <c r="P45" i="24" s="1"/>
  <c r="J46" i="24"/>
  <c r="L46" i="24"/>
  <c r="M46" i="24" s="1"/>
  <c r="J47" i="24"/>
  <c r="L47" i="24"/>
  <c r="M47" i="24" s="1"/>
  <c r="O47" i="24" s="1"/>
  <c r="J48" i="24"/>
  <c r="L48" i="24"/>
  <c r="M48" i="24" s="1"/>
  <c r="J49" i="24"/>
  <c r="L49" i="24"/>
  <c r="M49" i="24" s="1"/>
  <c r="J50" i="24"/>
  <c r="L50" i="24"/>
  <c r="M50" i="24" s="1"/>
  <c r="J51" i="24"/>
  <c r="L51" i="24"/>
  <c r="M51" i="24" s="1"/>
  <c r="J52" i="24"/>
  <c r="L52" i="24"/>
  <c r="M52" i="24" s="1"/>
  <c r="O52" i="24" s="1"/>
  <c r="J53" i="24"/>
  <c r="L53" i="24"/>
  <c r="M53" i="24" s="1"/>
  <c r="P53" i="24" s="1"/>
  <c r="J54" i="24"/>
  <c r="L54" i="24"/>
  <c r="M54" i="24" s="1"/>
  <c r="O54" i="24" s="1"/>
  <c r="J55" i="24"/>
  <c r="L55" i="24"/>
  <c r="M55" i="24" s="1"/>
  <c r="J56" i="24"/>
  <c r="L56" i="24"/>
  <c r="M56" i="24" s="1"/>
  <c r="J57" i="24"/>
  <c r="L57" i="24"/>
  <c r="M57" i="24" s="1"/>
  <c r="J58" i="24"/>
  <c r="L58" i="24"/>
  <c r="M58" i="24" s="1"/>
  <c r="P58" i="24" s="1"/>
  <c r="J59" i="24"/>
  <c r="L59" i="24"/>
  <c r="M59" i="24" s="1"/>
  <c r="J60" i="24"/>
  <c r="L60" i="24"/>
  <c r="M60" i="24" s="1"/>
  <c r="J61" i="24"/>
  <c r="L61" i="24"/>
  <c r="M61" i="24" s="1"/>
  <c r="P61" i="24" s="1"/>
  <c r="J62" i="24"/>
  <c r="L62" i="24"/>
  <c r="M62" i="24" s="1"/>
  <c r="O62" i="24" s="1"/>
  <c r="J63" i="24"/>
  <c r="L63" i="24"/>
  <c r="M63" i="24" s="1"/>
  <c r="J64" i="24"/>
  <c r="L64" i="24"/>
  <c r="M64" i="24" s="1"/>
  <c r="J65" i="24"/>
  <c r="L65" i="24"/>
  <c r="M65" i="24" s="1"/>
  <c r="O65" i="24" s="1"/>
  <c r="J66" i="24"/>
  <c r="L66" i="24"/>
  <c r="M66" i="24" s="1"/>
  <c r="J67" i="24"/>
  <c r="L67" i="24"/>
  <c r="M67" i="24" s="1"/>
  <c r="J68" i="24"/>
  <c r="L68" i="24"/>
  <c r="M68" i="24" s="1"/>
  <c r="J69" i="24"/>
  <c r="L69" i="24"/>
  <c r="M69" i="24" s="1"/>
  <c r="J70" i="24"/>
  <c r="L70" i="24"/>
  <c r="M70" i="24" s="1"/>
  <c r="J71" i="24"/>
  <c r="L71" i="24"/>
  <c r="M71" i="24" s="1"/>
  <c r="J72" i="24"/>
  <c r="L72" i="24"/>
  <c r="M72" i="24" s="1"/>
  <c r="J73" i="24"/>
  <c r="L73" i="24"/>
  <c r="M73" i="24" s="1"/>
  <c r="P73" i="24" s="1"/>
  <c r="J74" i="24"/>
  <c r="L74" i="24"/>
  <c r="M74" i="24" s="1"/>
  <c r="J75" i="24"/>
  <c r="L75" i="24"/>
  <c r="M75" i="24" s="1"/>
  <c r="O75" i="24" s="1"/>
  <c r="J76" i="24"/>
  <c r="L76" i="24"/>
  <c r="M76" i="24" s="1"/>
  <c r="J77" i="24"/>
  <c r="L77" i="24"/>
  <c r="M77" i="24" s="1"/>
  <c r="J78" i="24"/>
  <c r="L78" i="24"/>
  <c r="M78" i="24" s="1"/>
  <c r="O78" i="24" s="1"/>
  <c r="J79" i="24"/>
  <c r="L79" i="24"/>
  <c r="M79" i="24" s="1"/>
  <c r="J80" i="24"/>
  <c r="L80" i="24"/>
  <c r="M80" i="24" s="1"/>
  <c r="J81" i="24"/>
  <c r="L81" i="24"/>
  <c r="M81" i="24" s="1"/>
  <c r="J82" i="24"/>
  <c r="L82" i="24"/>
  <c r="M82" i="24" s="1"/>
  <c r="O82" i="24" s="1"/>
  <c r="J83" i="24"/>
  <c r="L83" i="24"/>
  <c r="M83" i="24" s="1"/>
  <c r="J84" i="24"/>
  <c r="L84" i="24"/>
  <c r="M84" i="24" s="1"/>
  <c r="O84" i="24" s="1"/>
  <c r="J85" i="24"/>
  <c r="L85" i="24"/>
  <c r="M85" i="24" s="1"/>
  <c r="P85" i="24" s="1"/>
  <c r="J86" i="24"/>
  <c r="L86" i="24"/>
  <c r="M86" i="24" s="1"/>
  <c r="J87" i="24"/>
  <c r="L87" i="24"/>
  <c r="M87" i="24" s="1"/>
  <c r="J88" i="24"/>
  <c r="L88" i="24"/>
  <c r="M88" i="24" s="1"/>
  <c r="O88" i="24" s="1"/>
  <c r="E9" i="23"/>
  <c r="C103" i="16"/>
  <c r="D102" i="16"/>
  <c r="D98" i="16"/>
  <c r="D96" i="16"/>
  <c r="D89" i="16"/>
  <c r="D70" i="16"/>
  <c r="D55" i="16"/>
  <c r="D47" i="16"/>
  <c r="D43" i="16"/>
  <c r="D33" i="16"/>
  <c r="D21" i="16"/>
  <c r="D17" i="16"/>
  <c r="D103" i="14"/>
  <c r="E86" i="13"/>
  <c r="L84" i="13"/>
  <c r="M84" i="13" s="1"/>
  <c r="P84" i="13" s="1"/>
  <c r="J84" i="13"/>
  <c r="L83" i="13"/>
  <c r="M83" i="13" s="1"/>
  <c r="J83" i="13"/>
  <c r="L82" i="13"/>
  <c r="M82" i="13" s="1"/>
  <c r="J82" i="13"/>
  <c r="L81" i="13"/>
  <c r="M81" i="13" s="1"/>
  <c r="J81" i="13"/>
  <c r="L80" i="13"/>
  <c r="M80" i="13" s="1"/>
  <c r="J80" i="13"/>
  <c r="L79" i="13"/>
  <c r="M79" i="13" s="1"/>
  <c r="J79" i="13"/>
  <c r="L78" i="13"/>
  <c r="M78" i="13" s="1"/>
  <c r="P78" i="13" s="1"/>
  <c r="J78" i="13"/>
  <c r="L77" i="13"/>
  <c r="M77" i="13" s="1"/>
  <c r="J77" i="13"/>
  <c r="L76" i="13"/>
  <c r="M76" i="13" s="1"/>
  <c r="P76" i="13" s="1"/>
  <c r="J76" i="13"/>
  <c r="L75" i="13"/>
  <c r="M75" i="13" s="1"/>
  <c r="J75" i="13"/>
  <c r="L74" i="13"/>
  <c r="M74" i="13" s="1"/>
  <c r="P74" i="13" s="1"/>
  <c r="J74" i="13"/>
  <c r="L73" i="13"/>
  <c r="M73" i="13" s="1"/>
  <c r="J73" i="13"/>
  <c r="L72" i="13"/>
  <c r="M72" i="13" s="1"/>
  <c r="J72" i="13"/>
  <c r="L71" i="13"/>
  <c r="M71" i="13" s="1"/>
  <c r="J71" i="13"/>
  <c r="L70" i="13"/>
  <c r="M70" i="13" s="1"/>
  <c r="J70" i="13"/>
  <c r="L69" i="13"/>
  <c r="M69" i="13" s="1"/>
  <c r="J69" i="13"/>
  <c r="L68" i="13"/>
  <c r="M68" i="13" s="1"/>
  <c r="P68" i="13" s="1"/>
  <c r="J68" i="13"/>
  <c r="L67" i="13"/>
  <c r="M67" i="13" s="1"/>
  <c r="P67" i="13" s="1"/>
  <c r="J67" i="13"/>
  <c r="L66" i="13"/>
  <c r="M66" i="13" s="1"/>
  <c r="P66" i="13" s="1"/>
  <c r="J66" i="13"/>
  <c r="L65" i="13"/>
  <c r="M65" i="13" s="1"/>
  <c r="J65" i="13"/>
  <c r="L64" i="13"/>
  <c r="M64" i="13" s="1"/>
  <c r="J64" i="13"/>
  <c r="L63" i="13"/>
  <c r="M63" i="13" s="1"/>
  <c r="J63" i="13"/>
  <c r="L62" i="13"/>
  <c r="M62" i="13"/>
  <c r="P62" i="13" s="1"/>
  <c r="J62" i="13"/>
  <c r="L61" i="13"/>
  <c r="M61" i="13" s="1"/>
  <c r="O61" i="13" s="1"/>
  <c r="J61" i="13"/>
  <c r="L60" i="13"/>
  <c r="M60" i="13" s="1"/>
  <c r="P60" i="13" s="1"/>
  <c r="J60" i="13"/>
  <c r="L59" i="13"/>
  <c r="M59" i="13" s="1"/>
  <c r="J59" i="13"/>
  <c r="L58" i="13"/>
  <c r="M58" i="13" s="1"/>
  <c r="P58" i="13" s="1"/>
  <c r="J58" i="13"/>
  <c r="L57" i="13"/>
  <c r="M57" i="13" s="1"/>
  <c r="J57" i="13"/>
  <c r="L56" i="13"/>
  <c r="M56" i="13" s="1"/>
  <c r="J56" i="13"/>
  <c r="L55" i="13"/>
  <c r="M55" i="13" s="1"/>
  <c r="J55" i="13"/>
  <c r="L54" i="13"/>
  <c r="M54" i="13" s="1"/>
  <c r="J54" i="13"/>
  <c r="L53" i="13"/>
  <c r="M53" i="13" s="1"/>
  <c r="O53" i="13" s="1"/>
  <c r="J53" i="13"/>
  <c r="L52" i="13"/>
  <c r="M52" i="13" s="1"/>
  <c r="P52" i="13" s="1"/>
  <c r="J52" i="13"/>
  <c r="L51" i="13"/>
  <c r="M51" i="13" s="1"/>
  <c r="P51" i="13" s="1"/>
  <c r="J51" i="13"/>
  <c r="L50" i="13"/>
  <c r="M50" i="13" s="1"/>
  <c r="J50" i="13"/>
  <c r="L49" i="13"/>
  <c r="M49" i="13" s="1"/>
  <c r="O49" i="13" s="1"/>
  <c r="J49" i="13"/>
  <c r="L48" i="13"/>
  <c r="M48" i="13" s="1"/>
  <c r="J48" i="13"/>
  <c r="L47" i="13"/>
  <c r="M47" i="13" s="1"/>
  <c r="P47" i="13" s="1"/>
  <c r="J47" i="13"/>
  <c r="L46" i="13"/>
  <c r="M46" i="13" s="1"/>
  <c r="J46" i="13"/>
  <c r="L45" i="13"/>
  <c r="M45" i="13" s="1"/>
  <c r="J45" i="13"/>
  <c r="L44" i="13"/>
  <c r="M44" i="13" s="1"/>
  <c r="P44" i="13" s="1"/>
  <c r="J44" i="13"/>
  <c r="L43" i="13"/>
  <c r="M43" i="13" s="1"/>
  <c r="J43" i="13"/>
  <c r="L42" i="13"/>
  <c r="M42" i="13" s="1"/>
  <c r="J42" i="13"/>
  <c r="L41" i="13"/>
  <c r="M41" i="13" s="1"/>
  <c r="O41" i="13" s="1"/>
  <c r="J41" i="13"/>
  <c r="L40" i="13"/>
  <c r="M40" i="13" s="1"/>
  <c r="J40" i="13"/>
  <c r="L36" i="13"/>
  <c r="M36" i="13" s="1"/>
  <c r="O36" i="13" s="1"/>
  <c r="J36" i="13"/>
  <c r="L35" i="13"/>
  <c r="M35" i="13" s="1"/>
  <c r="O35" i="13" s="1"/>
  <c r="J35" i="13"/>
  <c r="L34" i="13"/>
  <c r="M34" i="13" s="1"/>
  <c r="J34" i="13"/>
  <c r="L33" i="13"/>
  <c r="M33" i="13" s="1"/>
  <c r="J33" i="13"/>
  <c r="L32" i="13"/>
  <c r="M32" i="13" s="1"/>
  <c r="O32" i="13" s="1"/>
  <c r="J32" i="13"/>
  <c r="L31" i="13"/>
  <c r="M31" i="13" s="1"/>
  <c r="P31" i="13" s="1"/>
  <c r="J31" i="13"/>
  <c r="L30" i="13"/>
  <c r="M30" i="13" s="1"/>
  <c r="J30" i="13"/>
  <c r="L29" i="13"/>
  <c r="M29" i="13" s="1"/>
  <c r="J29" i="13"/>
  <c r="L28" i="13"/>
  <c r="M28" i="13" s="1"/>
  <c r="J28" i="13"/>
  <c r="L27" i="13"/>
  <c r="M27" i="13" s="1"/>
  <c r="P27" i="13" s="1"/>
  <c r="J27" i="13"/>
  <c r="L26" i="13"/>
  <c r="M26" i="13" s="1"/>
  <c r="O26" i="13" s="1"/>
  <c r="J26" i="13"/>
  <c r="L25" i="13"/>
  <c r="M25" i="13" s="1"/>
  <c r="J25" i="13"/>
  <c r="L24" i="13"/>
  <c r="M24" i="13" s="1"/>
  <c r="J24" i="13"/>
  <c r="L23" i="13"/>
  <c r="M23" i="13" s="1"/>
  <c r="O23" i="13" s="1"/>
  <c r="J23" i="13"/>
  <c r="L22" i="13"/>
  <c r="M22" i="13" s="1"/>
  <c r="J22" i="13"/>
  <c r="L21" i="13"/>
  <c r="M21" i="13" s="1"/>
  <c r="J21" i="13"/>
  <c r="L20" i="13"/>
  <c r="M20" i="13" s="1"/>
  <c r="J20" i="13"/>
  <c r="L19" i="13"/>
  <c r="M19" i="13" s="1"/>
  <c r="J19" i="13"/>
  <c r="L18" i="13"/>
  <c r="M18" i="13" s="1"/>
  <c r="J18" i="13"/>
  <c r="L17" i="13"/>
  <c r="M17" i="13" s="1"/>
  <c r="J17" i="13"/>
  <c r="L8" i="13"/>
  <c r="M8" i="13" s="1"/>
  <c r="J8" i="13"/>
  <c r="L7" i="13"/>
  <c r="M7" i="13" s="1"/>
  <c r="J7" i="13"/>
  <c r="L6" i="13"/>
  <c r="M6" i="13" s="1"/>
  <c r="O6" i="13" s="1"/>
  <c r="J6" i="13"/>
  <c r="L5" i="13"/>
  <c r="M5" i="13" s="1"/>
  <c r="J5" i="13"/>
  <c r="O68" i="13"/>
  <c r="O84" i="13"/>
  <c r="Q8" i="1"/>
  <c r="S8" i="1"/>
  <c r="Y8" i="1"/>
  <c r="AA8" i="1"/>
  <c r="AE8" i="1"/>
  <c r="AG8" i="1"/>
  <c r="AI8" i="1"/>
  <c r="AK8" i="1"/>
  <c r="AO8" i="1"/>
  <c r="AQ8" i="1"/>
  <c r="AU8" i="1"/>
  <c r="AY8" i="1"/>
  <c r="I8" i="12"/>
  <c r="J8" i="12" s="1"/>
  <c r="AY8" i="12"/>
  <c r="AK8" i="12"/>
  <c r="AW8" i="12"/>
  <c r="AU8" i="12"/>
  <c r="AV8" i="12" s="1"/>
  <c r="AS8" i="12"/>
  <c r="AQ8" i="12"/>
  <c r="AO8" i="12"/>
  <c r="AM8" i="12"/>
  <c r="AN8" i="12" s="1"/>
  <c r="AI8" i="12"/>
  <c r="AG8" i="12"/>
  <c r="AE8" i="12"/>
  <c r="AA8" i="12"/>
  <c r="AB8" i="12" s="1"/>
  <c r="W8" i="12"/>
  <c r="S8" i="12"/>
  <c r="O8" i="12"/>
  <c r="K8" i="12"/>
  <c r="K9" i="12" s="1"/>
  <c r="G8" i="12"/>
  <c r="E8" i="12"/>
  <c r="D8" i="12"/>
  <c r="AT8" i="12" s="1"/>
  <c r="AZ7" i="12"/>
  <c r="AX7" i="12"/>
  <c r="AV7" i="12"/>
  <c r="AT7" i="12"/>
  <c r="AR7" i="12"/>
  <c r="AP7" i="12"/>
  <c r="AN7" i="12"/>
  <c r="AL7" i="12"/>
  <c r="AJ7" i="12"/>
  <c r="AH7" i="12"/>
  <c r="AF7" i="12"/>
  <c r="AB7" i="12"/>
  <c r="X7" i="12"/>
  <c r="V7" i="12"/>
  <c r="T7" i="12"/>
  <c r="P7" i="12"/>
  <c r="L7" i="12"/>
  <c r="H7" i="12"/>
  <c r="F7" i="12"/>
  <c r="AY6" i="12"/>
  <c r="AW6" i="12"/>
  <c r="AW9" i="12" s="1"/>
  <c r="AU6" i="12"/>
  <c r="AS6" i="12"/>
  <c r="AQ6" i="12"/>
  <c r="AR6" i="12" s="1"/>
  <c r="AO6" i="12"/>
  <c r="AO9" i="12" s="1"/>
  <c r="AM6" i="12"/>
  <c r="AK6" i="12"/>
  <c r="AK9" i="12" s="1"/>
  <c r="AI6" i="12"/>
  <c r="AJ6" i="12" s="1"/>
  <c r="AG6" i="12"/>
  <c r="AH6" i="12" s="1"/>
  <c r="AE6" i="12"/>
  <c r="AC6" i="12"/>
  <c r="AA6" i="12"/>
  <c r="Y6" i="12"/>
  <c r="Z6" i="12" s="1"/>
  <c r="W6" i="12"/>
  <c r="U6" i="12"/>
  <c r="S6" i="12"/>
  <c r="T6" i="12" s="1"/>
  <c r="Q6" i="12"/>
  <c r="R6" i="12" s="1"/>
  <c r="O6" i="12"/>
  <c r="M6" i="12"/>
  <c r="K6" i="12"/>
  <c r="I6" i="12"/>
  <c r="J6" i="12" s="1"/>
  <c r="G6" i="12"/>
  <c r="E6" i="12"/>
  <c r="D6" i="12"/>
  <c r="AZ5" i="12"/>
  <c r="AX5" i="12"/>
  <c r="AV5" i="12"/>
  <c r="AT5" i="12"/>
  <c r="AR5" i="12"/>
  <c r="AP5" i="12"/>
  <c r="AN5" i="12"/>
  <c r="AL5" i="12"/>
  <c r="AJ5" i="12"/>
  <c r="AH5" i="12"/>
  <c r="AF5" i="12"/>
  <c r="AD5" i="12"/>
  <c r="AB5" i="12"/>
  <c r="Z5" i="12"/>
  <c r="X5" i="12"/>
  <c r="V5" i="12"/>
  <c r="T5" i="12"/>
  <c r="R5" i="12"/>
  <c r="P5" i="12"/>
  <c r="N5" i="12"/>
  <c r="L5" i="12"/>
  <c r="J5" i="12"/>
  <c r="H5" i="12"/>
  <c r="F5" i="12"/>
  <c r="T14" i="1"/>
  <c r="AY7" i="1"/>
  <c r="AW7" i="1"/>
  <c r="AQ7" i="1"/>
  <c r="AO7" i="1"/>
  <c r="AK7" i="1"/>
  <c r="AI7" i="1"/>
  <c r="AG7" i="1"/>
  <c r="AE7" i="1"/>
  <c r="AC7" i="1"/>
  <c r="AA7" i="1"/>
  <c r="Y7" i="1"/>
  <c r="U7" i="1"/>
  <c r="S7" i="1"/>
  <c r="O8" i="1"/>
  <c r="O7" i="1"/>
  <c r="M8" i="1"/>
  <c r="K8" i="1"/>
  <c r="I8" i="1"/>
  <c r="I7" i="1"/>
  <c r="E8" i="1"/>
  <c r="AY6" i="1"/>
  <c r="AW6" i="1"/>
  <c r="AU6" i="1"/>
  <c r="AQ6" i="1"/>
  <c r="AM6" i="1"/>
  <c r="AK6" i="1"/>
  <c r="AE6" i="1"/>
  <c r="AC6" i="1"/>
  <c r="Y6" i="1"/>
  <c r="U6" i="1"/>
  <c r="S6" i="1"/>
  <c r="Q6" i="1"/>
  <c r="O6" i="1"/>
  <c r="K6" i="1"/>
  <c r="I6" i="1"/>
  <c r="E6" i="1"/>
  <c r="AY5" i="1"/>
  <c r="AW5" i="1"/>
  <c r="AU5" i="1"/>
  <c r="AS5" i="1"/>
  <c r="AQ5" i="1"/>
  <c r="AO5" i="1"/>
  <c r="AM5" i="1"/>
  <c r="AK5" i="1"/>
  <c r="AI5" i="1"/>
  <c r="AG5" i="1"/>
  <c r="AE5" i="1"/>
  <c r="AA5" i="1"/>
  <c r="Y5" i="1"/>
  <c r="W5" i="1"/>
  <c r="U5" i="1"/>
  <c r="S5" i="1"/>
  <c r="Q5" i="1"/>
  <c r="O5" i="1"/>
  <c r="K5" i="1"/>
  <c r="I5" i="1"/>
  <c r="G5" i="1"/>
  <c r="E5" i="1"/>
  <c r="AN18" i="1"/>
  <c r="AJ18" i="1"/>
  <c r="AF18" i="1"/>
  <c r="P18" i="1"/>
  <c r="D18" i="1"/>
  <c r="AS18" i="1"/>
  <c r="R17" i="1"/>
  <c r="L17" i="1"/>
  <c r="J17" i="1"/>
  <c r="AP16" i="1"/>
  <c r="AH16" i="1"/>
  <c r="AE16" i="1"/>
  <c r="AA16" i="1"/>
  <c r="O16" i="1"/>
  <c r="J15" i="1"/>
  <c r="AX14" i="1"/>
  <c r="AT14" i="1"/>
  <c r="AP14" i="1"/>
  <c r="AL14" i="1"/>
  <c r="AJ14" i="1"/>
  <c r="AH14" i="1"/>
  <c r="AD14" i="1"/>
  <c r="AB14" i="1"/>
  <c r="Z14" i="1"/>
  <c r="X14" i="1"/>
  <c r="V14" i="1"/>
  <c r="R14" i="1"/>
  <c r="N14" i="1"/>
  <c r="J14" i="1"/>
  <c r="F14" i="1"/>
  <c r="D14" i="1"/>
  <c r="G14" i="1"/>
  <c r="J13" i="1"/>
  <c r="D13" i="1"/>
  <c r="AX12" i="1"/>
  <c r="AV12" i="1"/>
  <c r="AJ12" i="1"/>
  <c r="AB12" i="1"/>
  <c r="L12" i="1"/>
  <c r="F12" i="1"/>
  <c r="O12" i="1"/>
  <c r="AD11" i="1"/>
  <c r="Z11" i="1"/>
  <c r="N11" i="1"/>
  <c r="H11" i="1"/>
  <c r="Y11" i="1"/>
  <c r="W6" i="1"/>
  <c r="G6" i="1"/>
  <c r="AR10" i="1"/>
  <c r="AP10" i="1"/>
  <c r="AP19" i="1" s="1"/>
  <c r="AN10" i="1"/>
  <c r="AN19" i="1" s="1"/>
  <c r="AV18" i="1"/>
  <c r="AR18" i="1"/>
  <c r="AH18" i="1"/>
  <c r="AD18" i="1"/>
  <c r="X18" i="1"/>
  <c r="V18" i="1"/>
  <c r="T18" i="1"/>
  <c r="N18" i="1"/>
  <c r="J18" i="1"/>
  <c r="H18" i="1"/>
  <c r="F18" i="1"/>
  <c r="N17" i="1"/>
  <c r="F17" i="1"/>
  <c r="F15" i="1"/>
  <c r="AV14" i="1"/>
  <c r="AF14" i="1"/>
  <c r="P14" i="1"/>
  <c r="F13" i="1"/>
  <c r="AP12" i="1"/>
  <c r="AL12" i="1"/>
  <c r="AD12" i="1"/>
  <c r="Z12" i="1"/>
  <c r="V12" i="1"/>
  <c r="R12" i="1"/>
  <c r="N12" i="1"/>
  <c r="J12" i="1"/>
  <c r="D12" i="1"/>
  <c r="X11" i="1"/>
  <c r="V11" i="1"/>
  <c r="P11" i="1"/>
  <c r="J11" i="1"/>
  <c r="F11" i="1"/>
  <c r="N8" i="1"/>
  <c r="L8" i="1"/>
  <c r="J8" i="1"/>
  <c r="H8" i="1"/>
  <c r="G8" i="1"/>
  <c r="F8" i="1"/>
  <c r="D8" i="1"/>
  <c r="C8" i="1"/>
  <c r="AX7" i="1"/>
  <c r="AV7" i="1"/>
  <c r="AU7" i="1"/>
  <c r="AT7" i="1"/>
  <c r="AS7" i="1"/>
  <c r="AR7" i="1"/>
  <c r="AP7" i="1"/>
  <c r="AN7" i="1"/>
  <c r="AM7" i="1"/>
  <c r="AL7" i="1"/>
  <c r="AJ7" i="1"/>
  <c r="AH7" i="1"/>
  <c r="AF7" i="1"/>
  <c r="AD7" i="1"/>
  <c r="AB7" i="1"/>
  <c r="Z7" i="1"/>
  <c r="X7" i="1"/>
  <c r="W7" i="1"/>
  <c r="V7" i="1"/>
  <c r="T7" i="1"/>
  <c r="R7" i="1"/>
  <c r="Q7" i="1"/>
  <c r="P7" i="1"/>
  <c r="N7" i="1"/>
  <c r="M7" i="1"/>
  <c r="L7" i="1"/>
  <c r="K7" i="1"/>
  <c r="J7" i="1"/>
  <c r="H7" i="1"/>
  <c r="G7" i="1"/>
  <c r="F7" i="1"/>
  <c r="E7" i="1"/>
  <c r="D7" i="1"/>
  <c r="C7" i="1"/>
  <c r="AX6" i="1"/>
  <c r="AV6" i="1"/>
  <c r="AT6" i="1"/>
  <c r="AP6" i="1"/>
  <c r="AL6" i="1"/>
  <c r="AJ6" i="1"/>
  <c r="AI6" i="1"/>
  <c r="AH6" i="1"/>
  <c r="AG6" i="1"/>
  <c r="AF6" i="1"/>
  <c r="AD6" i="1"/>
  <c r="AB6" i="1"/>
  <c r="AA6" i="1"/>
  <c r="Z6" i="1"/>
  <c r="X6" i="1"/>
  <c r="V6" i="1"/>
  <c r="T6" i="1"/>
  <c r="R6" i="1"/>
  <c r="P6" i="1"/>
  <c r="N6" i="1"/>
  <c r="M6" i="1"/>
  <c r="L6" i="1"/>
  <c r="J6" i="1"/>
  <c r="H6" i="1"/>
  <c r="F6" i="1"/>
  <c r="D6" i="1"/>
  <c r="C6" i="1"/>
  <c r="AX5" i="1"/>
  <c r="AX9" i="1" s="1"/>
  <c r="AV5" i="1"/>
  <c r="AV9" i="1" s="1"/>
  <c r="AT5" i="1"/>
  <c r="AT9" i="1" s="1"/>
  <c r="AR5" i="1"/>
  <c r="AR9" i="1" s="1"/>
  <c r="AP5" i="1"/>
  <c r="AN5" i="1"/>
  <c r="AN9" i="1" s="1"/>
  <c r="AL5" i="1"/>
  <c r="AL9" i="1" s="1"/>
  <c r="AJ5" i="1"/>
  <c r="AJ9" i="1" s="1"/>
  <c r="AH5" i="1"/>
  <c r="AF5" i="1"/>
  <c r="AF9" i="1" s="1"/>
  <c r="AD5" i="1"/>
  <c r="AD9" i="1" s="1"/>
  <c r="AC5" i="1"/>
  <c r="AB5" i="1"/>
  <c r="AB9" i="1" s="1"/>
  <c r="Z5" i="1"/>
  <c r="Z9" i="1" s="1"/>
  <c r="X5" i="1"/>
  <c r="X9" i="1" s="1"/>
  <c r="V5" i="1"/>
  <c r="V9" i="1" s="1"/>
  <c r="T5" i="1"/>
  <c r="T9" i="1" s="1"/>
  <c r="R5" i="1"/>
  <c r="R9" i="1" s="1"/>
  <c r="P5" i="1"/>
  <c r="P9" i="1" s="1"/>
  <c r="N5" i="1"/>
  <c r="N9" i="1" s="1"/>
  <c r="M5" i="1"/>
  <c r="L5" i="1"/>
  <c r="L9" i="1" s="1"/>
  <c r="J5" i="1"/>
  <c r="J9" i="1" s="1"/>
  <c r="H5" i="1"/>
  <c r="H9" i="1" s="1"/>
  <c r="F5" i="1"/>
  <c r="D5" i="1"/>
  <c r="D9" i="1" s="1"/>
  <c r="C5" i="1"/>
  <c r="C9" i="1" s="1"/>
  <c r="D11" i="1"/>
  <c r="L11" i="1"/>
  <c r="T11" i="1"/>
  <c r="W12" i="1"/>
  <c r="G15" i="1"/>
  <c r="AH12" i="1"/>
  <c r="AH11" i="1"/>
  <c r="F16" i="1"/>
  <c r="J16" i="1"/>
  <c r="AB11" i="1"/>
  <c r="AL16" i="1"/>
  <c r="AO6" i="1"/>
  <c r="AN6" i="1"/>
  <c r="AS6" i="1"/>
  <c r="AR6" i="1"/>
  <c r="AC12" i="1"/>
  <c r="AB18" i="1"/>
  <c r="AL18" i="1"/>
  <c r="AX18" i="1"/>
  <c r="D17" i="1"/>
  <c r="N15" i="1"/>
  <c r="N13" i="1"/>
  <c r="W15" i="1"/>
  <c r="R15" i="1"/>
  <c r="O15" i="1"/>
  <c r="AT16" i="1"/>
  <c r="Z15" i="1"/>
  <c r="AN16" i="1"/>
  <c r="AM16" i="1"/>
  <c r="S15" i="1"/>
  <c r="C15" i="1"/>
  <c r="G13" i="1"/>
  <c r="C11" i="1"/>
  <c r="K11" i="1"/>
  <c r="M11" i="1"/>
  <c r="AA11" i="1"/>
  <c r="R11" i="1"/>
  <c r="I11" i="1"/>
  <c r="C10" i="1"/>
  <c r="C19" i="1" s="1"/>
  <c r="AI18" i="1"/>
  <c r="AK18" i="1"/>
  <c r="O18" i="1"/>
  <c r="AC18" i="1"/>
  <c r="E13" i="1"/>
  <c r="T12" i="1"/>
  <c r="AP18" i="1"/>
  <c r="AG18" i="1"/>
  <c r="AT12" i="1"/>
  <c r="AR12" i="1"/>
  <c r="K15" i="1"/>
  <c r="U15" i="1"/>
  <c r="AI11" i="1"/>
  <c r="AF11" i="1"/>
  <c r="K13" i="1"/>
  <c r="H17" i="1"/>
  <c r="AI16" i="1"/>
  <c r="G16" i="1"/>
  <c r="AS16" i="1"/>
  <c r="AR16" i="1"/>
  <c r="N16" i="1"/>
  <c r="AY16" i="1"/>
  <c r="AQ16" i="1"/>
  <c r="C16" i="1"/>
  <c r="K16" i="1"/>
  <c r="AO16" i="1"/>
  <c r="S10" i="1"/>
  <c r="N10" i="1"/>
  <c r="N19" i="1" s="1"/>
  <c r="O10" i="1"/>
  <c r="AT10" i="1"/>
  <c r="F10" i="1"/>
  <c r="F19" i="1" s="1"/>
  <c r="C13" i="1"/>
  <c r="O13" i="1"/>
  <c r="AG15" i="1"/>
  <c r="P17" i="1"/>
  <c r="AV16" i="1"/>
  <c r="AW16" i="1"/>
  <c r="P10" i="1"/>
  <c r="H10" i="1"/>
  <c r="H19" i="1" s="1"/>
  <c r="W10" i="1"/>
  <c r="V17" i="1"/>
  <c r="X17" i="1"/>
  <c r="Z17" i="1"/>
  <c r="T17" i="1"/>
  <c r="T10" i="1"/>
  <c r="T19" i="1" s="1"/>
  <c r="Z10" i="1"/>
  <c r="Z19" i="1" s="1"/>
  <c r="S13" i="1"/>
  <c r="R13" i="1"/>
  <c r="AB17" i="1"/>
  <c r="AE10" i="1"/>
  <c r="W13" i="1"/>
  <c r="V13" i="1"/>
  <c r="AH17" i="1"/>
  <c r="AD17" i="1"/>
  <c r="AH10" i="1"/>
  <c r="Z13" i="1"/>
  <c r="AA13" i="1"/>
  <c r="AD13" i="1"/>
  <c r="AE13" i="1"/>
  <c r="AJ17" i="1"/>
  <c r="AL17" i="1"/>
  <c r="AH13" i="1"/>
  <c r="AI13" i="1"/>
  <c r="AN17" i="1"/>
  <c r="AP17" i="1"/>
  <c r="AL13" i="1"/>
  <c r="AM13" i="1"/>
  <c r="AV17" i="1"/>
  <c r="AT17" i="1"/>
  <c r="AR17" i="1"/>
  <c r="AP13" i="1"/>
  <c r="AQ13" i="1"/>
  <c r="AX17" i="1"/>
  <c r="AT13" i="1"/>
  <c r="AU13" i="1"/>
  <c r="AX13" i="1"/>
  <c r="AY13" i="1"/>
  <c r="AS8" i="1"/>
  <c r="AM8" i="1"/>
  <c r="AC8" i="1"/>
  <c r="AW8" i="1"/>
  <c r="W8" i="1"/>
  <c r="AP8" i="1"/>
  <c r="X8" i="1"/>
  <c r="AL8" i="1"/>
  <c r="Z8" i="1"/>
  <c r="AN8" i="1"/>
  <c r="P8" i="1"/>
  <c r="AD8" i="1"/>
  <c r="AX8" i="1"/>
  <c r="AT8" i="1"/>
  <c r="AB8" i="1"/>
  <c r="AH8" i="1"/>
  <c r="V8" i="1"/>
  <c r="AF8" i="1"/>
  <c r="R8" i="1"/>
  <c r="AR8" i="1"/>
  <c r="AV8" i="1"/>
  <c r="AJ8" i="1"/>
  <c r="T8" i="1"/>
  <c r="U8" i="1"/>
  <c r="AK11" i="1"/>
  <c r="AN11" i="1"/>
  <c r="AR11" i="1"/>
  <c r="AL11" i="1"/>
  <c r="AV11" i="1"/>
  <c r="AG16" i="1"/>
  <c r="AT11" i="1"/>
  <c r="AX11" i="1"/>
  <c r="E16" i="1"/>
  <c r="D16" i="1"/>
  <c r="AI10" i="1"/>
  <c r="AL10" i="1"/>
  <c r="AL19" i="1" s="1"/>
  <c r="AY15" i="1"/>
  <c r="AV15" i="1"/>
  <c r="AA15" i="1"/>
  <c r="AZ6" i="12"/>
  <c r="AB6" i="12"/>
  <c r="AH9" i="1"/>
  <c r="AP9" i="1"/>
  <c r="D10" i="1"/>
  <c r="D19" i="1" s="1"/>
  <c r="R10" i="1"/>
  <c r="R19" i="1" s="1"/>
  <c r="I17" i="1"/>
  <c r="Z18" i="1"/>
  <c r="O11" i="1"/>
  <c r="AY12" i="1"/>
  <c r="U12" i="1"/>
  <c r="AQ12" i="1"/>
  <c r="G12" i="1"/>
  <c r="AE17" i="1"/>
  <c r="AU10" i="1"/>
  <c r="H12" i="1"/>
  <c r="AA12" i="1"/>
  <c r="L18" i="1"/>
  <c r="AP11" i="1"/>
  <c r="AJ11" i="1"/>
  <c r="V10" i="1"/>
  <c r="V19" i="1" s="1"/>
  <c r="U17" i="1"/>
  <c r="AK12" i="1"/>
  <c r="G17" i="1"/>
  <c r="C17" i="1"/>
  <c r="R18" i="1"/>
  <c r="AT18" i="1"/>
  <c r="E12" i="1"/>
  <c r="M18" i="1"/>
  <c r="W18" i="1"/>
  <c r="E18" i="1"/>
  <c r="AM18" i="1"/>
  <c r="AA18" i="1"/>
  <c r="Y18" i="1"/>
  <c r="AE18" i="1"/>
  <c r="U18" i="1"/>
  <c r="I18" i="1"/>
  <c r="C18" i="1"/>
  <c r="K18" i="1"/>
  <c r="AO18" i="1"/>
  <c r="AQ18" i="1"/>
  <c r="AU18" i="1"/>
  <c r="S18" i="1"/>
  <c r="AW12" i="1"/>
  <c r="M12" i="1"/>
  <c r="I12" i="1"/>
  <c r="AM12" i="1"/>
  <c r="S12" i="1"/>
  <c r="AI12" i="1"/>
  <c r="AO12" i="1"/>
  <c r="Y12" i="1"/>
  <c r="AE12" i="1"/>
  <c r="K12" i="1"/>
  <c r="C12" i="1"/>
  <c r="O14" i="1"/>
  <c r="K10" i="1"/>
  <c r="AF17" i="1"/>
  <c r="AY17" i="1"/>
  <c r="AW17" i="1"/>
  <c r="AI17" i="1"/>
  <c r="Q17" i="1"/>
  <c r="S17" i="1"/>
  <c r="O17" i="1"/>
  <c r="AS17" i="1"/>
  <c r="AM17" i="1"/>
  <c r="AG17" i="1"/>
  <c r="AC17" i="1"/>
  <c r="W17" i="1"/>
  <c r="K17" i="1"/>
  <c r="E17" i="1"/>
  <c r="AU17" i="1"/>
  <c r="AQ17" i="1"/>
  <c r="AO17" i="1"/>
  <c r="AK17" i="1"/>
  <c r="AA17" i="1"/>
  <c r="Y17" i="1"/>
  <c r="M17" i="1"/>
  <c r="AW18" i="1"/>
  <c r="AY18" i="1"/>
  <c r="G18" i="1"/>
  <c r="Q18" i="1"/>
  <c r="P12" i="1"/>
  <c r="Q12" i="1"/>
  <c r="X12" i="1"/>
  <c r="AS12" i="1"/>
  <c r="AU12" i="1"/>
  <c r="AN12" i="1"/>
  <c r="AW14" i="1"/>
  <c r="E14" i="1"/>
  <c r="AI14" i="1"/>
  <c r="AO14" i="1"/>
  <c r="AC14" i="1"/>
  <c r="C14" i="1"/>
  <c r="AY14" i="1"/>
  <c r="AM14" i="1"/>
  <c r="AE14" i="1"/>
  <c r="AK14" i="1"/>
  <c r="AG14" i="1"/>
  <c r="Y14" i="1"/>
  <c r="K14" i="1"/>
  <c r="W14" i="1"/>
  <c r="Q14" i="1"/>
  <c r="F9" i="1"/>
  <c r="AQ11" i="1"/>
  <c r="AY11" i="1"/>
  <c r="AW11" i="1"/>
  <c r="AG11" i="1"/>
  <c r="G11" i="1"/>
  <c r="AE11" i="1"/>
  <c r="W11" i="1"/>
  <c r="AU11" i="1"/>
  <c r="AS11" i="1"/>
  <c r="AM11" i="1"/>
  <c r="AO11" i="1"/>
  <c r="AC11" i="1"/>
  <c r="Q11" i="1"/>
  <c r="S11" i="1"/>
  <c r="U11" i="1"/>
  <c r="E11" i="1"/>
  <c r="AO10" i="1"/>
  <c r="AM10" i="1"/>
  <c r="I10" i="1"/>
  <c r="G10" i="1"/>
  <c r="AQ10" i="1"/>
  <c r="E10" i="1"/>
  <c r="AV10" i="1"/>
  <c r="AV19" i="1" s="1"/>
  <c r="AW10" i="1"/>
  <c r="U10" i="1"/>
  <c r="AA10" i="1"/>
  <c r="AD10" i="1"/>
  <c r="AS10" i="1"/>
  <c r="Q10" i="1"/>
  <c r="J10" i="1"/>
  <c r="J19" i="1" s="1"/>
  <c r="AW15" i="1"/>
  <c r="V15" i="1"/>
  <c r="AR15" i="1"/>
  <c r="AS15" i="1"/>
  <c r="AF15" i="1"/>
  <c r="AD15" i="1"/>
  <c r="AE15" i="1"/>
  <c r="D15" i="1"/>
  <c r="E15" i="1"/>
  <c r="T15" i="1"/>
  <c r="Y8" i="12"/>
  <c r="Z7" i="12"/>
  <c r="J7" i="12"/>
  <c r="M7" i="12"/>
  <c r="N7" i="12" s="1"/>
  <c r="U8" i="12"/>
  <c r="AY10" i="1"/>
  <c r="AX10" i="1"/>
  <c r="AX19" i="1" s="1"/>
  <c r="AX20" i="1" s="1"/>
  <c r="AX15" i="1"/>
  <c r="L14" i="1"/>
  <c r="I14" i="1"/>
  <c r="H14" i="1"/>
  <c r="AQ14" i="1"/>
  <c r="S14" i="1"/>
  <c r="AS14" i="1"/>
  <c r="M14" i="1"/>
  <c r="AN14" i="1"/>
  <c r="AU14" i="1"/>
  <c r="AA14" i="1"/>
  <c r="AF12" i="1"/>
  <c r="AG12" i="1"/>
  <c r="H16" i="1"/>
  <c r="I16" i="1"/>
  <c r="AK16" i="1"/>
  <c r="AJ16" i="1"/>
  <c r="AR14" i="1"/>
  <c r="U14" i="1"/>
  <c r="AF16" i="1"/>
  <c r="AB16" i="1"/>
  <c r="AC16" i="1"/>
  <c r="AD16" i="1"/>
  <c r="AX16" i="1"/>
  <c r="AU16" i="1"/>
  <c r="Z16" i="1"/>
  <c r="L10" i="1"/>
  <c r="L19" i="1" s="1"/>
  <c r="M10" i="1"/>
  <c r="Y10" i="1"/>
  <c r="X10" i="1"/>
  <c r="X19" i="1" s="1"/>
  <c r="AB10" i="1"/>
  <c r="AB19" i="1" s="1"/>
  <c r="AC10" i="1"/>
  <c r="AD19" i="1"/>
  <c r="AJ15" i="1"/>
  <c r="AK15" i="1"/>
  <c r="I15" i="1"/>
  <c r="H15" i="1"/>
  <c r="X15" i="1"/>
  <c r="Y15" i="1"/>
  <c r="AC8" i="12"/>
  <c r="AD7" i="12"/>
  <c r="H13" i="1"/>
  <c r="I13" i="1"/>
  <c r="Q13" i="1"/>
  <c r="P13" i="1"/>
  <c r="L13" i="1"/>
  <c r="M13" i="1"/>
  <c r="AG10" i="1"/>
  <c r="AF10" i="1"/>
  <c r="AF19" i="1" s="1"/>
  <c r="AO15" i="1"/>
  <c r="AN15" i="1"/>
  <c r="AH15" i="1"/>
  <c r="AH19" i="1"/>
  <c r="AI15" i="1"/>
  <c r="AC15" i="1"/>
  <c r="AB15" i="1"/>
  <c r="L15" i="1"/>
  <c r="M15" i="1"/>
  <c r="M16" i="1"/>
  <c r="L16" i="1"/>
  <c r="P16" i="1"/>
  <c r="Q16" i="1"/>
  <c r="AK10" i="1"/>
  <c r="AJ10" i="1"/>
  <c r="AL15" i="1"/>
  <c r="AM15" i="1"/>
  <c r="P15" i="1"/>
  <c r="P19" i="1"/>
  <c r="Q15" i="1"/>
  <c r="U13" i="1"/>
  <c r="T13" i="1"/>
  <c r="R16" i="1"/>
  <c r="S16" i="1"/>
  <c r="U16" i="1"/>
  <c r="T16" i="1"/>
  <c r="AP15" i="1"/>
  <c r="AQ15" i="1"/>
  <c r="X13" i="1"/>
  <c r="Y13" i="1"/>
  <c r="V16" i="1"/>
  <c r="W16" i="1"/>
  <c r="AU15" i="1"/>
  <c r="AT15" i="1"/>
  <c r="AT19" i="1"/>
  <c r="X16" i="1"/>
  <c r="Y16" i="1"/>
  <c r="AB13" i="1"/>
  <c r="AC13" i="1"/>
  <c r="AF13" i="1"/>
  <c r="AG13" i="1"/>
  <c r="AJ13" i="1"/>
  <c r="AJ19" i="1"/>
  <c r="AK13" i="1"/>
  <c r="AO13" i="1"/>
  <c r="AN13" i="1"/>
  <c r="AR13" i="1"/>
  <c r="AR19" i="1"/>
  <c r="AS13" i="1"/>
  <c r="AW13" i="1"/>
  <c r="AV13" i="1"/>
  <c r="AD8" i="12" l="1"/>
  <c r="L8" i="12"/>
  <c r="I9" i="12"/>
  <c r="V8" i="12"/>
  <c r="T20" i="1"/>
  <c r="AN6" i="12"/>
  <c r="AU9" i="12"/>
  <c r="H8" i="12"/>
  <c r="X8" i="12"/>
  <c r="AI9" i="12"/>
  <c r="P61" i="13"/>
  <c r="P35" i="24"/>
  <c r="O66" i="28"/>
  <c r="L118" i="50"/>
  <c r="N118" i="50" s="1"/>
  <c r="AP20" i="1"/>
  <c r="O64" i="28"/>
  <c r="S19" i="1"/>
  <c r="P49" i="13"/>
  <c r="O66" i="13"/>
  <c r="P47" i="24"/>
  <c r="O49" i="28"/>
  <c r="P26" i="28"/>
  <c r="P20" i="1"/>
  <c r="AN20" i="1"/>
  <c r="P82" i="24"/>
  <c r="O35" i="28"/>
  <c r="O85" i="24"/>
  <c r="Y9" i="12"/>
  <c r="P46" i="28"/>
  <c r="O25" i="38"/>
  <c r="F6" i="12"/>
  <c r="N6" i="12"/>
  <c r="V6" i="12"/>
  <c r="AD6" i="12"/>
  <c r="AT6" i="12"/>
  <c r="F8" i="12"/>
  <c r="S9" i="12"/>
  <c r="AH8" i="12"/>
  <c r="AL8" i="12"/>
  <c r="P23" i="13"/>
  <c r="P57" i="13"/>
  <c r="O57" i="13"/>
  <c r="AM9" i="12"/>
  <c r="AX6" i="12"/>
  <c r="AE9" i="12"/>
  <c r="P35" i="13"/>
  <c r="O58" i="24"/>
  <c r="P40" i="28"/>
  <c r="O79" i="28"/>
  <c r="P88" i="38"/>
  <c r="N100" i="50"/>
  <c r="O52" i="13"/>
  <c r="AH20" i="1"/>
  <c r="AG19" i="1"/>
  <c r="Y19" i="1"/>
  <c r="O9" i="1"/>
  <c r="AK9" i="1"/>
  <c r="AR20" i="1"/>
  <c r="O7" i="24"/>
  <c r="E90" i="24"/>
  <c r="O19" i="28"/>
  <c r="E66" i="35"/>
  <c r="P59" i="38"/>
  <c r="P17" i="13"/>
  <c r="O17" i="13"/>
  <c r="O73" i="13"/>
  <c r="P73" i="13"/>
  <c r="O75" i="13"/>
  <c r="P75" i="13"/>
  <c r="O81" i="13"/>
  <c r="P81" i="13"/>
  <c r="O83" i="13"/>
  <c r="P83" i="13"/>
  <c r="O51" i="28"/>
  <c r="P51" i="28"/>
  <c r="O5" i="28"/>
  <c r="P5" i="28"/>
  <c r="M9" i="1"/>
  <c r="AO9" i="1"/>
  <c r="U9" i="1"/>
  <c r="AC9" i="1"/>
  <c r="AB20" i="1"/>
  <c r="AY9" i="1"/>
  <c r="P29" i="13"/>
  <c r="O29" i="13"/>
  <c r="P40" i="13"/>
  <c r="O40" i="13"/>
  <c r="P51" i="24"/>
  <c r="O51" i="24"/>
  <c r="O52" i="28"/>
  <c r="P52" i="28"/>
  <c r="P27" i="28"/>
  <c r="O27" i="28"/>
  <c r="AJ20" i="1"/>
  <c r="M8" i="12"/>
  <c r="AW9" i="1"/>
  <c r="AI9" i="1"/>
  <c r="P6" i="13"/>
  <c r="P52" i="24"/>
  <c r="P43" i="24"/>
  <c r="P24" i="24"/>
  <c r="O29" i="24"/>
  <c r="O34" i="28"/>
  <c r="P6" i="28"/>
  <c r="R124" i="38"/>
  <c r="S120" i="38" s="1"/>
  <c r="T120" i="38" s="1"/>
  <c r="N102" i="50"/>
  <c r="G9" i="1"/>
  <c r="W9" i="1"/>
  <c r="Q7" i="12"/>
  <c r="AF8" i="12"/>
  <c r="Z8" i="12"/>
  <c r="AL6" i="12"/>
  <c r="E9" i="1"/>
  <c r="J20" i="1"/>
  <c r="Q9" i="1"/>
  <c r="Y9" i="1"/>
  <c r="AM9" i="1"/>
  <c r="AU9" i="1"/>
  <c r="AF6" i="12"/>
  <c r="O67" i="13"/>
  <c r="O76" i="13"/>
  <c r="P26" i="13"/>
  <c r="O19" i="24"/>
  <c r="P74" i="28"/>
  <c r="P78" i="28"/>
  <c r="P99" i="38"/>
  <c r="C20" i="1"/>
  <c r="AQ20" i="1" s="1"/>
  <c r="AC19" i="1"/>
  <c r="AK19" i="1"/>
  <c r="K19" i="1"/>
  <c r="AU19" i="1"/>
  <c r="AI19" i="1"/>
  <c r="AQ19" i="1"/>
  <c r="O19" i="1"/>
  <c r="G9" i="12"/>
  <c r="H6" i="12"/>
  <c r="P6" i="12"/>
  <c r="O9" i="12"/>
  <c r="P55" i="13"/>
  <c r="O55" i="13"/>
  <c r="P59" i="24"/>
  <c r="O59" i="24"/>
  <c r="P21" i="24"/>
  <c r="O21" i="24"/>
  <c r="O18" i="24"/>
  <c r="P18" i="24"/>
  <c r="O68" i="28"/>
  <c r="P68" i="28"/>
  <c r="P50" i="28"/>
  <c r="O50" i="28"/>
  <c r="P48" i="28"/>
  <c r="O48" i="28"/>
  <c r="P41" i="28"/>
  <c r="O41" i="28"/>
  <c r="P37" i="28"/>
  <c r="O37" i="28"/>
  <c r="P30" i="28"/>
  <c r="O30" i="28"/>
  <c r="AS19" i="1"/>
  <c r="AL20" i="1"/>
  <c r="Q19" i="1"/>
  <c r="K9" i="1"/>
  <c r="AG9" i="12"/>
  <c r="O31" i="13"/>
  <c r="O21" i="13"/>
  <c r="P21" i="13"/>
  <c r="O28" i="13"/>
  <c r="P28" i="13"/>
  <c r="O45" i="13"/>
  <c r="P45" i="13"/>
  <c r="O59" i="13"/>
  <c r="P59" i="13"/>
  <c r="O69" i="13"/>
  <c r="P69" i="13"/>
  <c r="O73" i="24"/>
  <c r="O86" i="24"/>
  <c r="P86" i="24"/>
  <c r="O33" i="24"/>
  <c r="P33" i="24"/>
  <c r="O6" i="24"/>
  <c r="P6" i="24"/>
  <c r="O75" i="28"/>
  <c r="P75" i="28"/>
  <c r="O71" i="28"/>
  <c r="P71" i="28"/>
  <c r="P21" i="28"/>
  <c r="O21" i="28"/>
  <c r="P9" i="28"/>
  <c r="O9" i="28"/>
  <c r="K20" i="1"/>
  <c r="P50" i="13"/>
  <c r="O50" i="13"/>
  <c r="O77" i="13"/>
  <c r="P77" i="13"/>
  <c r="P82" i="13"/>
  <c r="O82" i="13"/>
  <c r="P55" i="24"/>
  <c r="O55" i="24"/>
  <c r="P85" i="28"/>
  <c r="O85" i="28"/>
  <c r="O39" i="28"/>
  <c r="P39" i="28"/>
  <c r="O20" i="38"/>
  <c r="P20" i="38"/>
  <c r="R20" i="1"/>
  <c r="AO19" i="1"/>
  <c r="P5" i="13"/>
  <c r="O5" i="13"/>
  <c r="O25" i="24"/>
  <c r="P28" i="24"/>
  <c r="P75" i="24"/>
  <c r="O70" i="24"/>
  <c r="P70" i="24"/>
  <c r="O68" i="24"/>
  <c r="P68" i="24"/>
  <c r="O64" i="24"/>
  <c r="P64" i="24"/>
  <c r="P56" i="24"/>
  <c r="O56" i="24"/>
  <c r="P17" i="24"/>
  <c r="O17" i="24"/>
  <c r="O70" i="28"/>
  <c r="O90" i="28"/>
  <c r="P90" i="28"/>
  <c r="P84" i="28"/>
  <c r="O84" i="28"/>
  <c r="P76" i="28"/>
  <c r="O76" i="28"/>
  <c r="P69" i="28"/>
  <c r="O69" i="28"/>
  <c r="O63" i="28"/>
  <c r="P63" i="28"/>
  <c r="P56" i="28"/>
  <c r="O56" i="28"/>
  <c r="O38" i="28"/>
  <c r="P38" i="28"/>
  <c r="O36" i="28"/>
  <c r="P36" i="28"/>
  <c r="P29" i="28"/>
  <c r="O29" i="28"/>
  <c r="M19" i="1"/>
  <c r="AM19" i="1"/>
  <c r="AY19" i="1"/>
  <c r="P7" i="13"/>
  <c r="O7" i="13"/>
  <c r="O22" i="13"/>
  <c r="P22" i="13"/>
  <c r="O65" i="13"/>
  <c r="P65" i="13"/>
  <c r="O61" i="24"/>
  <c r="P65" i="24"/>
  <c r="O79" i="24"/>
  <c r="P79" i="24"/>
  <c r="O48" i="24"/>
  <c r="P48" i="24"/>
  <c r="O46" i="24"/>
  <c r="P46" i="24"/>
  <c r="O27" i="24"/>
  <c r="P27" i="24"/>
  <c r="P20" i="24"/>
  <c r="O20" i="24"/>
  <c r="O5" i="24"/>
  <c r="P5" i="24"/>
  <c r="P59" i="28"/>
  <c r="O59" i="28"/>
  <c r="P25" i="28"/>
  <c r="O25" i="28"/>
  <c r="P23" i="28"/>
  <c r="O23" i="28"/>
  <c r="O10" i="28"/>
  <c r="P10" i="28"/>
  <c r="AE19" i="1"/>
  <c r="AS9" i="1"/>
  <c r="AQ9" i="1"/>
  <c r="AA19" i="1"/>
  <c r="L20" i="1"/>
  <c r="AA9" i="1"/>
  <c r="W9" i="12"/>
  <c r="AS9" i="12"/>
  <c r="AZ8" i="12"/>
  <c r="O65" i="28"/>
  <c r="P77" i="28"/>
  <c r="E93" i="28"/>
  <c r="P39" i="38"/>
  <c r="E8" i="50"/>
  <c r="W19" i="1"/>
  <c r="E19" i="1"/>
  <c r="AG9" i="1"/>
  <c r="AA9" i="12"/>
  <c r="O9" i="38"/>
  <c r="E9" i="12"/>
  <c r="AQ9" i="12"/>
  <c r="AX8" i="12"/>
  <c r="D66" i="35"/>
  <c r="P103" i="38"/>
  <c r="O103" i="38"/>
  <c r="O8" i="38"/>
  <c r="P8" i="38"/>
  <c r="P102" i="38"/>
  <c r="O102" i="38"/>
  <c r="O104" i="38"/>
  <c r="O26" i="38"/>
  <c r="P91" i="38"/>
  <c r="P42" i="38"/>
  <c r="D7" i="38"/>
  <c r="D106" i="38" s="1"/>
  <c r="R123" i="38"/>
  <c r="O96" i="38"/>
  <c r="P96" i="38"/>
  <c r="O89" i="38"/>
  <c r="P89" i="38"/>
  <c r="P87" i="38"/>
  <c r="O87" i="38"/>
  <c r="O83" i="38"/>
  <c r="P83" i="38"/>
  <c r="P47" i="38"/>
  <c r="O47" i="38"/>
  <c r="O44" i="38"/>
  <c r="P44" i="38"/>
  <c r="O22" i="38"/>
  <c r="P22" i="38"/>
  <c r="O65" i="38"/>
  <c r="P65" i="38"/>
  <c r="P63" i="38"/>
  <c r="O63" i="38"/>
  <c r="P23" i="38"/>
  <c r="O23" i="38"/>
  <c r="O95" i="38"/>
  <c r="P95" i="38"/>
  <c r="O84" i="38"/>
  <c r="P84" i="38"/>
  <c r="P52" i="38"/>
  <c r="O52" i="38"/>
  <c r="O49" i="38"/>
  <c r="P49" i="38"/>
  <c r="O45" i="38"/>
  <c r="P45" i="38"/>
  <c r="P41" i="38"/>
  <c r="O41" i="38"/>
  <c r="O24" i="38"/>
  <c r="P24" i="38"/>
  <c r="O21" i="38"/>
  <c r="P21" i="38"/>
  <c r="O68" i="38"/>
  <c r="P68" i="38"/>
  <c r="P64" i="38"/>
  <c r="O64" i="38"/>
  <c r="P62" i="38"/>
  <c r="O62" i="38"/>
  <c r="O81" i="38"/>
  <c r="O31" i="38"/>
  <c r="P72" i="38"/>
  <c r="P90" i="38"/>
  <c r="AV20" i="1"/>
  <c r="AW20" i="1" s="1"/>
  <c r="AW19" i="1"/>
  <c r="O18" i="13"/>
  <c r="P18" i="13"/>
  <c r="P24" i="13"/>
  <c r="O24" i="13"/>
  <c r="O30" i="13"/>
  <c r="P30" i="13"/>
  <c r="P33" i="13"/>
  <c r="O33" i="13"/>
  <c r="P56" i="13"/>
  <c r="O56" i="13"/>
  <c r="P72" i="13"/>
  <c r="O72" i="13"/>
  <c r="P81" i="24"/>
  <c r="O81" i="24"/>
  <c r="P76" i="24"/>
  <c r="O76" i="24"/>
  <c r="O50" i="24"/>
  <c r="P50" i="24"/>
  <c r="P32" i="24"/>
  <c r="O32" i="24"/>
  <c r="O8" i="24"/>
  <c r="P8" i="24"/>
  <c r="O91" i="28"/>
  <c r="P91" i="28"/>
  <c r="P80" i="28"/>
  <c r="O80" i="28"/>
  <c r="P61" i="28"/>
  <c r="O61" i="28"/>
  <c r="P58" i="28"/>
  <c r="O58" i="28"/>
  <c r="P31" i="28"/>
  <c r="O31" i="28"/>
  <c r="P24" i="28"/>
  <c r="O24" i="28"/>
  <c r="P20" i="28"/>
  <c r="O20" i="28"/>
  <c r="O8" i="28"/>
  <c r="P8" i="28"/>
  <c r="O76" i="38"/>
  <c r="P76" i="38"/>
  <c r="N121" i="50"/>
  <c r="L122" i="50"/>
  <c r="N122" i="50" s="1"/>
  <c r="X20" i="1"/>
  <c r="Y20" i="1" s="1"/>
  <c r="AT20" i="1"/>
  <c r="AC9" i="12"/>
  <c r="N20" i="1"/>
  <c r="G19" i="1"/>
  <c r="AY9" i="12"/>
  <c r="U9" i="12"/>
  <c r="AP8" i="12"/>
  <c r="T8" i="12"/>
  <c r="AR8" i="12"/>
  <c r="AJ8" i="12"/>
  <c r="P8" i="12"/>
  <c r="P36" i="13"/>
  <c r="O60" i="13"/>
  <c r="P41" i="13"/>
  <c r="P53" i="13"/>
  <c r="O78" i="13"/>
  <c r="P43" i="13"/>
  <c r="O43" i="13"/>
  <c r="O46" i="13"/>
  <c r="P46" i="13"/>
  <c r="O71" i="13"/>
  <c r="P71" i="13"/>
  <c r="D103" i="16"/>
  <c r="D104" i="16" s="1"/>
  <c r="P78" i="24"/>
  <c r="O45" i="24"/>
  <c r="P88" i="24"/>
  <c r="O37" i="24"/>
  <c r="O87" i="24"/>
  <c r="P87" i="24"/>
  <c r="P77" i="24"/>
  <c r="O77" i="24"/>
  <c r="O74" i="24"/>
  <c r="P74" i="24"/>
  <c r="P71" i="24"/>
  <c r="O71" i="24"/>
  <c r="P38" i="24"/>
  <c r="O38" i="24"/>
  <c r="P22" i="24"/>
  <c r="O22" i="24"/>
  <c r="P72" i="28"/>
  <c r="O72" i="28"/>
  <c r="P67" i="28"/>
  <c r="O67" i="28"/>
  <c r="O55" i="28"/>
  <c r="P55" i="28"/>
  <c r="P53" i="28"/>
  <c r="O53" i="28"/>
  <c r="O47" i="28"/>
  <c r="P47" i="28"/>
  <c r="P61" i="38"/>
  <c r="P70" i="38"/>
  <c r="O70" i="38"/>
  <c r="I9" i="1"/>
  <c r="H20" i="1"/>
  <c r="F20" i="1"/>
  <c r="AE9" i="1"/>
  <c r="AD20" i="1"/>
  <c r="O44" i="13"/>
  <c r="P20" i="13"/>
  <c r="O20" i="13"/>
  <c r="O34" i="13"/>
  <c r="P34" i="13"/>
  <c r="P42" i="13"/>
  <c r="O42" i="13"/>
  <c r="P48" i="13"/>
  <c r="O48" i="13"/>
  <c r="P54" i="13"/>
  <c r="O54" i="13"/>
  <c r="P64" i="13"/>
  <c r="O64" i="13"/>
  <c r="P70" i="13"/>
  <c r="O70" i="13"/>
  <c r="P80" i="13"/>
  <c r="O80" i="13"/>
  <c r="P62" i="24"/>
  <c r="P84" i="24"/>
  <c r="P80" i="24"/>
  <c r="O80" i="24"/>
  <c r="O72" i="24"/>
  <c r="P72" i="24"/>
  <c r="P69" i="24"/>
  <c r="O69" i="24"/>
  <c r="O66" i="24"/>
  <c r="P66" i="24"/>
  <c r="P63" i="24"/>
  <c r="O63" i="24"/>
  <c r="O60" i="24"/>
  <c r="P60" i="24"/>
  <c r="P57" i="24"/>
  <c r="O57" i="24"/>
  <c r="O44" i="24"/>
  <c r="P44" i="24"/>
  <c r="O31" i="24"/>
  <c r="P31" i="24"/>
  <c r="P82" i="28"/>
  <c r="P87" i="28"/>
  <c r="O87" i="28"/>
  <c r="P81" i="28"/>
  <c r="O81" i="28"/>
  <c r="P62" i="28"/>
  <c r="O62" i="28"/>
  <c r="O32" i="28"/>
  <c r="P32" i="28"/>
  <c r="O98" i="38"/>
  <c r="P98" i="38"/>
  <c r="P92" i="38"/>
  <c r="O92" i="38"/>
  <c r="D101" i="39"/>
  <c r="E31" i="39"/>
  <c r="AF20" i="1"/>
  <c r="V20" i="1"/>
  <c r="U19" i="1"/>
  <c r="I19" i="1"/>
  <c r="D20" i="1"/>
  <c r="S9" i="1"/>
  <c r="Z20" i="1"/>
  <c r="AA20" i="1" s="1"/>
  <c r="O27" i="13"/>
  <c r="O62" i="13"/>
  <c r="P8" i="13"/>
  <c r="O8" i="13"/>
  <c r="P19" i="13"/>
  <c r="O19" i="13"/>
  <c r="P25" i="13"/>
  <c r="O25" i="13"/>
  <c r="O47" i="13"/>
  <c r="P63" i="13"/>
  <c r="O63" i="13"/>
  <c r="O79" i="13"/>
  <c r="P79" i="13"/>
  <c r="P54" i="24"/>
  <c r="P42" i="24"/>
  <c r="O53" i="24"/>
  <c r="O83" i="24"/>
  <c r="P83" i="24"/>
  <c r="P67" i="24"/>
  <c r="O67" i="24"/>
  <c r="P49" i="24"/>
  <c r="O49" i="24"/>
  <c r="P36" i="24"/>
  <c r="O36" i="24"/>
  <c r="P34" i="24"/>
  <c r="O34" i="24"/>
  <c r="P23" i="24"/>
  <c r="O23" i="24"/>
  <c r="O88" i="28"/>
  <c r="P73" i="28"/>
  <c r="O73" i="28"/>
  <c r="O57" i="28"/>
  <c r="P57" i="28"/>
  <c r="O101" i="38"/>
  <c r="P101" i="38"/>
  <c r="O69" i="38"/>
  <c r="P69" i="38"/>
  <c r="P66" i="38"/>
  <c r="O66" i="38"/>
  <c r="O56" i="38"/>
  <c r="P56" i="38"/>
  <c r="O43" i="38"/>
  <c r="P43" i="38"/>
  <c r="O40" i="38"/>
  <c r="P40" i="38"/>
  <c r="P27" i="38"/>
  <c r="O27" i="38"/>
  <c r="O10" i="38"/>
  <c r="P10" i="38"/>
  <c r="D9" i="12"/>
  <c r="Z9" i="12" s="1"/>
  <c r="AV6" i="12"/>
  <c r="X6" i="12"/>
  <c r="L6" i="12"/>
  <c r="AP6" i="12"/>
  <c r="P32" i="13"/>
  <c r="O51" i="13"/>
  <c r="O74" i="13"/>
  <c r="O58" i="13"/>
  <c r="O30" i="24"/>
  <c r="O86" i="28"/>
  <c r="P54" i="28"/>
  <c r="P83" i="28"/>
  <c r="P89" i="28"/>
  <c r="O45" i="28"/>
  <c r="P45" i="28"/>
  <c r="O100" i="38"/>
  <c r="O85" i="38"/>
  <c r="P85" i="38"/>
  <c r="O82" i="38"/>
  <c r="O78" i="38"/>
  <c r="P77" i="38"/>
  <c r="P71" i="38"/>
  <c r="P67" i="38"/>
  <c r="O67" i="38"/>
  <c r="O51" i="38"/>
  <c r="P51" i="38"/>
  <c r="O11" i="38"/>
  <c r="P11" i="38"/>
  <c r="N123" i="50"/>
  <c r="L124" i="50"/>
  <c r="L125" i="50"/>
  <c r="P33" i="28"/>
  <c r="O33" i="28"/>
  <c r="P97" i="38"/>
  <c r="O97" i="38"/>
  <c r="O94" i="38"/>
  <c r="P93" i="38"/>
  <c r="O86" i="38"/>
  <c r="P86" i="38"/>
  <c r="O79" i="38"/>
  <c r="P79" i="38"/>
  <c r="O57" i="38"/>
  <c r="P57" i="38"/>
  <c r="O28" i="38"/>
  <c r="P28" i="38"/>
  <c r="P60" i="28"/>
  <c r="O60" i="28"/>
  <c r="O7" i="28"/>
  <c r="P7" i="28"/>
  <c r="O60" i="38"/>
  <c r="P60" i="38"/>
  <c r="O58" i="38"/>
  <c r="P58" i="38"/>
  <c r="O30" i="38"/>
  <c r="P30" i="38"/>
  <c r="D66" i="31"/>
  <c r="N101" i="50"/>
  <c r="E130" i="50"/>
  <c r="N111" i="50"/>
  <c r="N62" i="48"/>
  <c r="C8" i="41" s="1"/>
  <c r="S122" i="38"/>
  <c r="T122" i="38" s="1"/>
  <c r="AY20" i="1" l="1"/>
  <c r="S20" i="1"/>
  <c r="AS20" i="1"/>
  <c r="O20" i="1"/>
  <c r="AC20" i="1"/>
  <c r="AO20" i="1"/>
  <c r="E183" i="50"/>
  <c r="AG20" i="1"/>
  <c r="M20" i="1"/>
  <c r="U20" i="1"/>
  <c r="AM20" i="1"/>
  <c r="W20" i="1"/>
  <c r="G20" i="1"/>
  <c r="Q20" i="1"/>
  <c r="AK20" i="1"/>
  <c r="E20" i="1"/>
  <c r="I20" i="1"/>
  <c r="AE20" i="1"/>
  <c r="AU20" i="1"/>
  <c r="M9" i="12"/>
  <c r="N9" i="12" s="1"/>
  <c r="N8" i="12"/>
  <c r="AI20" i="1"/>
  <c r="R7" i="12"/>
  <c r="Q8" i="12"/>
  <c r="N125" i="50"/>
  <c r="L127" i="50"/>
  <c r="N127" i="50" s="1"/>
  <c r="AZ9" i="12"/>
  <c r="H9" i="12"/>
  <c r="AV9" i="12"/>
  <c r="L126" i="50"/>
  <c r="N124" i="50"/>
  <c r="AB9" i="12"/>
  <c r="AH9" i="12"/>
  <c r="J9" i="12"/>
  <c r="AP9" i="12"/>
  <c r="AR9" i="12"/>
  <c r="L9" i="12"/>
  <c r="AN9" i="12"/>
  <c r="AL9" i="12"/>
  <c r="AX9" i="12"/>
  <c r="AJ9" i="12"/>
  <c r="P9" i="12"/>
  <c r="F9" i="12"/>
  <c r="AT9" i="12"/>
  <c r="AF9" i="12"/>
  <c r="X9" i="12"/>
  <c r="V9" i="12"/>
  <c r="AD9" i="12"/>
  <c r="T9" i="12"/>
  <c r="R8" i="12" l="1"/>
  <c r="Q9" i="12"/>
  <c r="R9" i="12" s="1"/>
  <c r="N126" i="50"/>
  <c r="L128" i="50"/>
  <c r="L129" i="50" l="1"/>
  <c r="N129" i="50" s="1"/>
  <c r="N128" i="50"/>
  <c r="E106" i="38" l="1"/>
</calcChain>
</file>

<file path=xl/comments1.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3.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4.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B40" authorId="0" shapeId="0">
      <text>
        <r>
          <rPr>
            <b/>
            <sz val="9"/>
            <color indexed="81"/>
            <rFont val="Tahoma"/>
            <family val="2"/>
          </rPr>
          <t>DEFINIR MODALIDAD DE CONTRATACION</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6.xml><?xml version="1.0" encoding="utf-8"?>
<comments xmlns="http://schemas.openxmlformats.org/spreadsheetml/2006/main">
  <authors>
    <author>Cenaida Jerez Ruiz</author>
    <author>Emilia</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P15" authorId="1" shapeId="0">
      <text>
        <r>
          <rPr>
            <sz val="9"/>
            <color indexed="81"/>
            <rFont val="Tahoma"/>
            <family val="2"/>
          </rPr>
          <t xml:space="preserve">PAA HABLA DE 11 MESES Y CON FECHA ESTIMADA DE INICIO DE PROCESO DE SELECCIÓN ENERO
</t>
        </r>
      </text>
    </comment>
  </commentList>
</comments>
</file>

<file path=xl/comments7.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8.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9.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10.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11.xml><?xml version="1.0" encoding="utf-8"?>
<comments xmlns="http://schemas.openxmlformats.org/spreadsheetml/2006/main">
  <authors>
    <author>Cenaida Jerez Ruiz</author>
    <author>Emilia</author>
  </authors>
  <commentLis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D8" authorId="1" shapeId="0">
      <text>
        <r>
          <rPr>
            <b/>
            <sz val="9"/>
            <color indexed="81"/>
            <rFont val="Tahoma"/>
            <family val="2"/>
          </rPr>
          <t>ESTA EN EL PAA POR MENOR VALOR</t>
        </r>
        <r>
          <rPr>
            <sz val="9"/>
            <color indexed="81"/>
            <rFont val="Tahoma"/>
            <family val="2"/>
          </rPr>
          <t xml:space="preserve">
</t>
        </r>
      </text>
    </comment>
    <comment ref="E10" authorId="0" shapeId="0">
      <text>
        <r>
          <rPr>
            <b/>
            <sz val="9"/>
            <color indexed="81"/>
            <rFont val="Tahoma"/>
            <family val="2"/>
          </rPr>
          <t xml:space="preserve">no se van a utilizar </t>
        </r>
        <r>
          <rPr>
            <sz val="9"/>
            <color indexed="81"/>
            <rFont val="Tahoma"/>
            <family val="2"/>
          </rPr>
          <t xml:space="preserve">
</t>
        </r>
      </text>
    </comment>
    <comment ref="D23" authorId="1" shapeId="0">
      <text>
        <r>
          <rPr>
            <b/>
            <sz val="9"/>
            <color indexed="81"/>
            <rFont val="Tahoma"/>
            <family val="2"/>
          </rPr>
          <t>EN ELPAA CONTEMPLA $10,010,147,482 + 800,000,000</t>
        </r>
        <r>
          <rPr>
            <sz val="9"/>
            <color indexed="81"/>
            <rFont val="Tahoma"/>
            <family val="2"/>
          </rPr>
          <t xml:space="preserve">
</t>
        </r>
      </text>
    </comment>
  </commentList>
</comments>
</file>

<file path=xl/comments12.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3.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4.xml><?xml version="1.0" encoding="utf-8"?>
<comments xmlns="http://schemas.openxmlformats.org/spreadsheetml/2006/main">
  <authors>
    <author>Cenaida Jerez Ruiz</author>
  </authors>
  <commentList>
    <comment ref="D5" authorId="0" shapeId="0">
      <text>
        <r>
          <rPr>
            <b/>
            <sz val="9"/>
            <color indexed="81"/>
            <rFont val="Tahoma"/>
            <family val="2"/>
          </rPr>
          <t>Cenaida Jerez Ruiz:</t>
        </r>
        <r>
          <rPr>
            <sz val="9"/>
            <color indexed="81"/>
            <rFont val="Tahoma"/>
            <family val="2"/>
          </rPr>
          <t>VALORES DEBEN COINCIDIR CON LOS DEL DECRETO.</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C46" authorId="0" shapeId="0">
      <text>
        <r>
          <rPr>
            <b/>
            <sz val="9"/>
            <color indexed="81"/>
            <rFont val="Tahoma"/>
            <family val="2"/>
          </rPr>
          <t>en que parte estara y su cobertura</t>
        </r>
        <r>
          <rPr>
            <sz val="9"/>
            <color indexed="81"/>
            <rFont val="Tahoma"/>
            <family val="2"/>
          </rPr>
          <t xml:space="preserve">
</t>
        </r>
      </text>
    </comment>
    <comment ref="H46" authorId="0" shapeId="0">
      <text>
        <r>
          <rPr>
            <b/>
            <sz val="9"/>
            <color indexed="81"/>
            <rFont val="Tahoma"/>
            <family val="2"/>
          </rPr>
          <t>DEBE REVISAR SI FORMA PARTE DE LA META DEL PEI  "CUMPLIMIENTO METAS DEL PNA"  SI NO COMO SERIA LA MEDICION, ATRAVES DE QUE INDICADOR .</t>
        </r>
        <r>
          <rPr>
            <sz val="9"/>
            <color indexed="81"/>
            <rFont val="Tahoma"/>
            <family val="2"/>
          </rPr>
          <t xml:space="preserve">
</t>
        </r>
      </text>
    </comment>
    <comment ref="J46" authorId="0" shapeId="0">
      <text>
        <r>
          <rPr>
            <sz val="9"/>
            <color indexed="81"/>
            <rFont val="Tahoma"/>
            <family val="2"/>
          </rPr>
          <t xml:space="preserve">PAA ESTA CON FECHA ESTIMADA DE INICIO DE PROCESO DE SELECCIÓN MES ENERO (DEBE GUARDAR COHERENCIA CON ESTE CRONOGRAMA)
</t>
        </r>
      </text>
    </comment>
  </commentList>
</comments>
</file>

<file path=xl/comments15.xml><?xml version="1.0" encoding="utf-8"?>
<comments xmlns="http://schemas.openxmlformats.org/spreadsheetml/2006/main">
  <authors>
    <author>Cenaida Jerez Ruiz</author>
    <author>Army Lubeth Diaz Herrera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b/>
            <sz val="9"/>
            <color indexed="81"/>
            <rFont val="Tahoma"/>
            <family val="2"/>
          </rPr>
          <t>Army Lubeth Diaz Herrera:</t>
        </r>
        <r>
          <rPr>
            <sz val="9"/>
            <color indexed="81"/>
            <rFont val="Tahoma"/>
            <family val="2"/>
          </rPr>
          <t xml:space="preserve">
ADICION AL CONTRA 16000145-H3-2016 HASTA EL 15 DE DICIEMBRE 2018.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D44" authorId="1" shapeId="0">
      <text>
        <r>
          <rPr>
            <b/>
            <sz val="9"/>
            <color indexed="81"/>
            <rFont val="Tahoma"/>
            <family val="2"/>
          </rPr>
          <t>Army Lubeth Diaz Herrera:</t>
        </r>
        <r>
          <rPr>
            <sz val="9"/>
            <color indexed="81"/>
            <rFont val="Tahoma"/>
            <family val="2"/>
          </rPr>
          <t xml:space="preserve">
RECURSOS NECESARIOS  PARA INICIO DE NUEVO PROCESO Y COMPROMETER VIGENCIAS FUTURAS 2019,2020 Y 2021,
</t>
        </r>
      </text>
    </comment>
    <comment ref="D45" authorId="1" shapeId="0">
      <text>
        <r>
          <rPr>
            <b/>
            <sz val="9"/>
            <color indexed="81"/>
            <rFont val="Tahoma"/>
            <family val="2"/>
          </rPr>
          <t>Army Lubeth Diaz Herrera:</t>
        </r>
        <r>
          <rPr>
            <sz val="9"/>
            <color indexed="81"/>
            <rFont val="Tahoma"/>
            <family val="2"/>
          </rPr>
          <t xml:space="preserve">
</t>
        </r>
      </text>
    </comment>
    <comment ref="F45" authorId="1" shapeId="0">
      <text>
        <r>
          <rPr>
            <b/>
            <sz val="9"/>
            <color indexed="81"/>
            <rFont val="Tahoma"/>
            <family val="2"/>
          </rPr>
          <t>Army Lubeth Diaz Herrera:</t>
        </r>
        <r>
          <rPr>
            <sz val="9"/>
            <color indexed="81"/>
            <rFont val="Tahoma"/>
            <family val="2"/>
          </rPr>
          <t xml:space="preserve">
EL VALOR REGISTRADO EN EL PNA DIFIERE AL PRESUPUESTO 2018 POR QUE SE GENERARON REQUERIMIENTOS DE LA AUTORIDAD AMBIENTAL DURANTE LA EJECUCION DEL ESTUDIO DE IMPACTO AMBIENTAL.</t>
        </r>
      </text>
    </comment>
    <comment ref="D53" authorId="1" shapeId="0">
      <text>
        <r>
          <rPr>
            <b/>
            <sz val="9"/>
            <color indexed="81"/>
            <rFont val="Tahoma"/>
            <family val="2"/>
          </rPr>
          <t>Army Lubeth Diaz Herrera:</t>
        </r>
        <r>
          <rPr>
            <sz val="9"/>
            <color indexed="81"/>
            <rFont val="Tahoma"/>
            <family val="2"/>
          </rPr>
          <t xml:space="preserve">
RECURSOS REGINALIZADOS.</t>
        </r>
      </text>
    </comment>
    <comment ref="E5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JUNIO DE 2018,
</t>
        </r>
      </text>
    </comment>
    <comment ref="E55" authorId="1" shapeId="0">
      <text>
        <r>
          <rPr>
            <b/>
            <sz val="9"/>
            <color indexed="81"/>
            <rFont val="Tahoma"/>
            <family val="2"/>
          </rPr>
          <t>Army Lubeth Diaz Herrera:</t>
        </r>
        <r>
          <rPr>
            <sz val="9"/>
            <color indexed="81"/>
            <rFont val="Tahoma"/>
            <family val="2"/>
          </rPr>
          <t xml:space="preserve">
RECUROS NECESARIOS PARA ADICIONAR CONTRATOS 1500336-OJ Y 15000337-OJ HASTA 22 DICIEMBRE DE 2018,
</t>
        </r>
      </text>
    </comment>
    <comment ref="D57"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D58" authorId="1" shapeId="0">
      <text>
        <r>
          <rPr>
            <b/>
            <sz val="9"/>
            <color indexed="81"/>
            <rFont val="Tahoma"/>
            <family val="2"/>
          </rPr>
          <t>Army Lubeth Diaz Herrera:</t>
        </r>
        <r>
          <rPr>
            <sz val="9"/>
            <color indexed="81"/>
            <rFont val="Tahoma"/>
            <family val="2"/>
          </rPr>
          <t xml:space="preserve">
RECURSOS NECESARIOS PARA ADICIONAR HASTA EL 22 DICIEMBRE DE 2018 LOS CONTRATOS 15000339 OJ Y 15000340-OJ.</t>
        </r>
      </text>
    </comment>
    <comment ref="D59" authorId="1" shapeId="0">
      <text>
        <r>
          <rPr>
            <b/>
            <sz val="9"/>
            <color indexed="81"/>
            <rFont val="Tahoma"/>
            <family val="2"/>
          </rPr>
          <t>Army Lubeth Diaz Herrera:</t>
        </r>
        <r>
          <rPr>
            <sz val="9"/>
            <color indexed="81"/>
            <rFont val="Tahoma"/>
            <family val="2"/>
          </rPr>
          <t xml:space="preserve">
RECURSOS PARA INCIAR EL PROCESO DE CONTRATACION CON VIGENCIAS FUTURAS HASTA EL 22 DE DICIEMBRE DE 2021.</t>
        </r>
      </text>
    </comment>
    <comment ref="B65"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16.xml><?xml version="1.0" encoding="utf-8"?>
<comments xmlns="http://schemas.openxmlformats.org/spreadsheetml/2006/main">
  <authors>
    <author>Cenaida Jerez Ruiz</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List>
</comments>
</file>

<file path=xl/comments17.xml><?xml version="1.0" encoding="utf-8"?>
<comments xmlns="http://schemas.openxmlformats.org/spreadsheetml/2006/main">
  <authors>
    <author>Cenaida Jerez Ruiz</author>
    <author>Army Lubeth Diaz Herrera</author>
    <author>Jose Armando Peña Silva</author>
  </authors>
  <commentList>
    <comment ref="A3" authorId="0" shapeId="0">
      <text>
        <r>
          <rPr>
            <sz val="9"/>
            <color indexed="81"/>
            <rFont val="Tahoma"/>
            <family val="2"/>
          </rPr>
          <t xml:space="preserve">FALTA CODIGO PRESUPUESTAL
</t>
        </r>
      </text>
    </comment>
    <comment ref="D3" authorId="0" shapeId="0">
      <text>
        <r>
          <rPr>
            <b/>
            <sz val="9"/>
            <color indexed="81"/>
            <rFont val="Tahoma"/>
            <family val="2"/>
          </rPr>
          <t>VALORES DEDEN SER IGUALES AL DECRETO</t>
        </r>
        <r>
          <rPr>
            <sz val="9"/>
            <color indexed="81"/>
            <rFont val="Tahoma"/>
            <family val="2"/>
          </rPr>
          <t xml:space="preserve">
</t>
        </r>
      </text>
    </comment>
    <comment ref="E3" authorId="0" shapeId="0">
      <text>
        <r>
          <rPr>
            <b/>
            <sz val="9"/>
            <color indexed="81"/>
            <rFont val="Tahoma"/>
            <family val="2"/>
          </rPr>
          <t>IGUALMENTE SE PUEDE MENCIONAR SI VIENE EN EJECUCION POR MECANISMO DE VF.</t>
        </r>
        <r>
          <rPr>
            <sz val="9"/>
            <color indexed="81"/>
            <rFont val="Tahoma"/>
            <family val="2"/>
          </rPr>
          <t xml:space="preserve">
</t>
        </r>
      </text>
    </comment>
    <comment ref="F3" authorId="0" shapeId="0">
      <text>
        <r>
          <rPr>
            <b/>
            <sz val="9"/>
            <color indexed="81"/>
            <rFont val="Tahoma"/>
            <family val="2"/>
          </rPr>
          <t>821</t>
        </r>
        <r>
          <rPr>
            <sz val="9"/>
            <color indexed="81"/>
            <rFont val="Tahoma"/>
            <family val="2"/>
          </rPr>
          <t xml:space="preserve">
</t>
        </r>
      </text>
    </comment>
    <comment ref="F5" authorId="0" shapeId="0">
      <text>
        <r>
          <rPr>
            <b/>
            <sz val="9"/>
            <color indexed="81"/>
            <rFont val="Tahoma"/>
            <family val="2"/>
          </rPr>
          <t>Cenaida Jerez Ruiz:</t>
        </r>
        <r>
          <rPr>
            <sz val="9"/>
            <color indexed="81"/>
            <rFont val="Tahoma"/>
            <family val="2"/>
          </rPr>
          <t>EN EL PNA INVERSIONES NO SE ENCUENTRA CONTEMPLADO</t>
        </r>
      </text>
    </comment>
    <comment ref="I5" authorId="0" shapeId="0">
      <text>
        <r>
          <rPr>
            <b/>
            <sz val="9"/>
            <color indexed="81"/>
            <rFont val="Tahoma"/>
            <family val="2"/>
          </rPr>
          <t>MUY TARDE</t>
        </r>
        <r>
          <rPr>
            <sz val="9"/>
            <color indexed="81"/>
            <rFont val="Tahoma"/>
            <family val="2"/>
          </rPr>
          <t xml:space="preserve">
</t>
        </r>
      </text>
    </comment>
    <comment ref="J5"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F7"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10"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17"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17"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18"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19"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E24"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25"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E5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5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B66" authorId="1" shapeId="0">
      <text>
        <r>
          <rPr>
            <b/>
            <sz val="9"/>
            <color indexed="81"/>
            <rFont val="Tahoma"/>
            <family val="2"/>
          </rPr>
          <t>Army Lubeth Diaz Herrera:</t>
        </r>
        <r>
          <rPr>
            <sz val="9"/>
            <color indexed="81"/>
            <rFont val="Tahoma"/>
            <family val="2"/>
          </rPr>
          <t xml:space="preserve">
RECURSOS ASIGNADOS A REGIONALES AERONAUTICAS.
</t>
        </r>
      </text>
    </comment>
    <comment ref="D70"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E70" authorId="2" shapeId="0">
      <text>
        <r>
          <rPr>
            <b/>
            <sz val="9"/>
            <color indexed="81"/>
            <rFont val="Tahoma"/>
            <family val="2"/>
          </rPr>
          <t>Jose Armando Peña Silva: VALOR  PAGADO A DIC /17 $10,099,574,312</t>
        </r>
        <r>
          <rPr>
            <sz val="9"/>
            <color indexed="81"/>
            <rFont val="Tahoma"/>
            <family val="2"/>
          </rPr>
          <t xml:space="preserve">
</t>
        </r>
      </text>
    </comment>
    <comment ref="D71" authorId="2" shapeId="0">
      <text>
        <r>
          <rPr>
            <b/>
            <sz val="9"/>
            <color indexed="81"/>
            <rFont val="Tahoma"/>
            <family val="2"/>
          </rPr>
          <t>Jose Armando Peña Silva:</t>
        </r>
        <r>
          <rPr>
            <sz val="9"/>
            <color indexed="81"/>
            <rFont val="Tahoma"/>
            <family val="2"/>
          </rPr>
          <t xml:space="preserve">
ADICION CONTRATOS</t>
        </r>
      </text>
    </comment>
    <comment ref="B86" authorId="1" shapeId="0">
      <text>
        <r>
          <rPr>
            <b/>
            <sz val="9"/>
            <color indexed="81"/>
            <rFont val="Tahoma"/>
            <family val="2"/>
          </rPr>
          <t>Army Lubeth Diaz Herrera:</t>
        </r>
        <r>
          <rPr>
            <sz val="9"/>
            <color indexed="81"/>
            <rFont val="Tahoma"/>
            <family val="2"/>
          </rPr>
          <t xml:space="preserve">
RECURSOS ASIGNADOS A LAS REGIONALRES 
</t>
        </r>
      </text>
    </comment>
    <comment ref="E10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JULIO DE 2018,
4,944.979,719 PAGOA DIC /17</t>
        </r>
      </text>
    </comment>
    <comment ref="D111"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111" authorId="1" shapeId="0">
      <text>
        <r>
          <rPr>
            <b/>
            <sz val="9"/>
            <color indexed="81"/>
            <rFont val="Tahoma"/>
            <family val="2"/>
          </rPr>
          <t>Army Lubeth Diaz Herrera:</t>
        </r>
        <r>
          <rPr>
            <sz val="9"/>
            <color indexed="81"/>
            <rFont val="Tahoma"/>
            <family val="2"/>
          </rPr>
          <t xml:space="preserve">
CONTRATO 1600495-H3-2016. VIGENCIAS 2016,2017,2018
</t>
        </r>
      </text>
    </comment>
    <comment ref="E112"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113" authorId="1" shapeId="0">
      <text>
        <r>
          <rPr>
            <sz val="9"/>
            <color indexed="81"/>
            <rFont val="Tahoma"/>
            <family val="2"/>
          </rPr>
          <t xml:space="preserve">
Recursos disponibles para incio de proceso vontractual con vigencias futuras 2019 al 2022,
</t>
        </r>
      </text>
    </comment>
  </commentList>
</comments>
</file>

<file path=xl/comments18.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9.xml><?xml version="1.0" encoding="utf-8"?>
<comments xmlns="http://schemas.openxmlformats.org/spreadsheetml/2006/main">
  <authors>
    <author>Cenaida Jerez Ruiz</author>
    <author>Andrea Maribel Roa Buitrago</author>
  </authors>
  <commentLis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C33" authorId="1" shapeId="0">
      <text>
        <r>
          <rPr>
            <b/>
            <sz val="9"/>
            <color indexed="81"/>
            <rFont val="Tahoma"/>
            <family val="2"/>
          </rPr>
          <t>Nuevo 07/02/2018</t>
        </r>
        <r>
          <rPr>
            <sz val="9"/>
            <color indexed="81"/>
            <rFont val="Tahoma"/>
            <family val="2"/>
          </rPr>
          <t xml:space="preserve">
</t>
        </r>
      </text>
    </comment>
  </commentList>
</comments>
</file>

<file path=xl/comments20.xml><?xml version="1.0" encoding="utf-8"?>
<comments xmlns="http://schemas.openxmlformats.org/spreadsheetml/2006/main">
  <authors>
    <author>Cenaida Jerez Ruiz</author>
    <author>Emilia</author>
  </authors>
  <commentList>
    <comment ref="D4" authorId="0" shapeId="0">
      <text>
        <r>
          <rPr>
            <b/>
            <sz val="9"/>
            <color indexed="81"/>
            <rFont val="Tahoma"/>
            <family val="2"/>
          </rPr>
          <t>Cenaida Jerez Ruiz:</t>
        </r>
        <r>
          <rPr>
            <sz val="9"/>
            <color indexed="81"/>
            <rFont val="Tahoma"/>
            <family val="2"/>
          </rPr>
          <t>VALORES DEBEN COINCIDIR CON LOS DEL DECRETO.</t>
        </r>
      </text>
    </comment>
    <comment ref="E4" authorId="0" shapeId="0">
      <text>
        <r>
          <rPr>
            <b/>
            <sz val="9"/>
            <color indexed="81"/>
            <rFont val="Tahoma"/>
            <family val="2"/>
          </rPr>
          <t>IGUALMENTE SE PUEDE MENCIONAR SI VIENE EN EJECUCION POR MECANISMO DE VF.</t>
        </r>
        <r>
          <rPr>
            <sz val="9"/>
            <color indexed="81"/>
            <rFont val="Tahoma"/>
            <family val="2"/>
          </rPr>
          <t xml:space="preserve">
</t>
        </r>
      </text>
    </comment>
    <comment ref="J24" authorId="1" shapeId="0">
      <text>
        <r>
          <rPr>
            <b/>
            <sz val="9"/>
            <color indexed="81"/>
            <rFont val="Tahoma"/>
            <family val="2"/>
          </rPr>
          <t>PAA ENERO</t>
        </r>
        <r>
          <rPr>
            <sz val="9"/>
            <color indexed="81"/>
            <rFont val="Tahoma"/>
            <family val="2"/>
          </rPr>
          <t xml:space="preserve">
</t>
        </r>
      </text>
    </comment>
    <comment ref="J41" authorId="1" shapeId="0">
      <text>
        <r>
          <rPr>
            <b/>
            <sz val="9"/>
            <color indexed="81"/>
            <rFont val="Tahoma"/>
            <family val="2"/>
          </rPr>
          <t>FEB EN EL PAA</t>
        </r>
        <r>
          <rPr>
            <sz val="9"/>
            <color indexed="81"/>
            <rFont val="Tahoma"/>
            <family val="2"/>
          </rPr>
          <t xml:space="preserve">
</t>
        </r>
      </text>
    </comment>
    <comment ref="J42" authorId="1" shapeId="0">
      <text>
        <r>
          <rPr>
            <b/>
            <sz val="9"/>
            <color indexed="81"/>
            <rFont val="Tahoma"/>
            <family val="2"/>
          </rPr>
          <t>FEBRERO EN EL PAA</t>
        </r>
        <r>
          <rPr>
            <sz val="9"/>
            <color indexed="81"/>
            <rFont val="Tahoma"/>
            <family val="2"/>
          </rPr>
          <t xml:space="preserve">
</t>
        </r>
      </text>
    </comment>
    <comment ref="C52" authorId="0" shapeId="0">
      <text>
        <r>
          <rPr>
            <b/>
            <sz val="9"/>
            <color indexed="81"/>
            <rFont val="Tahoma"/>
            <family val="2"/>
          </rPr>
          <t>en que parte estará y su cobertura</t>
        </r>
        <r>
          <rPr>
            <sz val="9"/>
            <color indexed="81"/>
            <rFont val="Tahoma"/>
            <family val="2"/>
          </rPr>
          <t xml:space="preserve">
</t>
        </r>
      </text>
    </comment>
    <comment ref="H52" authorId="0" shapeId="0">
      <text>
        <r>
          <rPr>
            <b/>
            <sz val="9"/>
            <color indexed="81"/>
            <rFont val="Tahoma"/>
            <family val="2"/>
          </rPr>
          <t>DEBE REVISAR SI FORMA PARTE DE LA META DEL PEI  "CUMPLIMIENTO METAS DEL PNA"  SI NO COMO SERIA LA MEDICION, ATRAVES DE QUE INDICADOR .</t>
        </r>
        <r>
          <rPr>
            <sz val="9"/>
            <color indexed="81"/>
            <rFont val="Tahoma"/>
            <family val="2"/>
          </rPr>
          <t xml:space="preserve">
</t>
        </r>
      </text>
    </comment>
    <comment ref="J52" authorId="0" shapeId="0">
      <text>
        <r>
          <rPr>
            <sz val="9"/>
            <color indexed="81"/>
            <rFont val="Tahoma"/>
            <family val="2"/>
          </rPr>
          <t xml:space="preserve">PAA ESTA CON FECHA ESTIMADA DE INICIO DE PROCESO DE SELECCIÓN MES ENERO (DEBE GUARDAR COHERENCIA CON ESTE CRONOGRAMA)
</t>
        </r>
      </text>
    </comment>
    <comment ref="D54" authorId="1" shapeId="0">
      <text>
        <r>
          <rPr>
            <b/>
            <sz val="9"/>
            <color indexed="81"/>
            <rFont val="Tahoma"/>
            <family val="2"/>
          </rPr>
          <t>PAA POR $1,200</t>
        </r>
        <r>
          <rPr>
            <sz val="9"/>
            <color indexed="81"/>
            <rFont val="Tahoma"/>
            <family val="2"/>
          </rPr>
          <t xml:space="preserve">
</t>
        </r>
      </text>
    </comment>
    <comment ref="D60" authorId="1" shapeId="0">
      <text>
        <r>
          <rPr>
            <b/>
            <sz val="9"/>
            <color indexed="81"/>
            <rFont val="Tahoma"/>
            <family val="2"/>
          </rPr>
          <t>PAA POR MENOR VALOR $800</t>
        </r>
        <r>
          <rPr>
            <sz val="9"/>
            <color indexed="81"/>
            <rFont val="Tahoma"/>
            <family val="2"/>
          </rPr>
          <t xml:space="preserve">
</t>
        </r>
      </text>
    </comment>
    <comment ref="J89" authorId="1" shapeId="0">
      <text>
        <r>
          <rPr>
            <b/>
            <sz val="9"/>
            <color indexed="81"/>
            <rFont val="Tahoma"/>
            <family val="2"/>
          </rPr>
          <t>Emilia:</t>
        </r>
        <r>
          <rPr>
            <sz val="9"/>
            <color indexed="81"/>
            <rFont val="Tahoma"/>
            <family val="2"/>
          </rPr>
          <t>PAA FEB</t>
        </r>
      </text>
    </comment>
    <comment ref="D95" authorId="1" shapeId="0">
      <text>
        <r>
          <rPr>
            <b/>
            <sz val="9"/>
            <color indexed="81"/>
            <rFont val="Tahoma"/>
            <family val="2"/>
          </rPr>
          <t>PAA $800</t>
        </r>
        <r>
          <rPr>
            <sz val="9"/>
            <color indexed="81"/>
            <rFont val="Tahoma"/>
            <family val="2"/>
          </rPr>
          <t xml:space="preserve">
</t>
        </r>
      </text>
    </comment>
  </commentList>
</comments>
</file>

<file path=xl/comments21.xml><?xml version="1.0" encoding="utf-8"?>
<comments xmlns="http://schemas.openxmlformats.org/spreadsheetml/2006/main">
  <authors>
    <author>Cenaida Jerez Ruiz</author>
    <author>Army Lubeth Diaz Herrera</author>
    <author>Jose Armando Peña Silva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sz val="9"/>
            <color indexed="81"/>
            <rFont val="Tahoma"/>
            <family val="2"/>
          </rPr>
          <t xml:space="preserve">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B58" authorId="1" shapeId="0">
      <text>
        <r>
          <rPr>
            <b/>
            <sz val="9"/>
            <color indexed="81"/>
            <rFont val="Tahoma"/>
            <family val="2"/>
          </rPr>
          <t>Army Lubeth Diaz Herrera:</t>
        </r>
        <r>
          <rPr>
            <sz val="9"/>
            <color indexed="81"/>
            <rFont val="Tahoma"/>
            <family val="2"/>
          </rPr>
          <t xml:space="preserve">
RECURSOS ASIGNADOS A REGIONALES AERONAUTICAS.
</t>
        </r>
      </text>
    </comment>
    <comment ref="E59" authorId="1" shapeId="0">
      <text>
        <r>
          <rPr>
            <b/>
            <sz val="9"/>
            <color indexed="81"/>
            <rFont val="Tahoma"/>
            <family val="2"/>
          </rPr>
          <t>Army Lubeth Diaz Herrera:</t>
        </r>
        <r>
          <rPr>
            <sz val="9"/>
            <color indexed="81"/>
            <rFont val="Tahoma"/>
            <family val="2"/>
          </rPr>
          <t xml:space="preserve">
CONTRATOS No 15000336-OJ y 15000337-OJ-2015 CON VIGENCIAS FUTURAS HASTA EL 30 DE JULIO DE 2018,
4,944.979,719 PAGOA DIC /17</t>
        </r>
      </text>
    </comment>
    <comment ref="D62"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E62" authorId="2" shapeId="0">
      <text>
        <r>
          <rPr>
            <b/>
            <sz val="9"/>
            <color indexed="81"/>
            <rFont val="Tahoma"/>
            <family val="2"/>
          </rPr>
          <t>Jose Armando Peña Silva: VALOR  PAGADO A DIC /17 $10,099,574,312</t>
        </r>
        <r>
          <rPr>
            <sz val="9"/>
            <color indexed="81"/>
            <rFont val="Tahoma"/>
            <family val="2"/>
          </rPr>
          <t xml:space="preserve">
</t>
        </r>
      </text>
    </comment>
    <comment ref="D63" authorId="2" shapeId="0">
      <text>
        <r>
          <rPr>
            <b/>
            <sz val="9"/>
            <color indexed="81"/>
            <rFont val="Tahoma"/>
            <family val="2"/>
          </rPr>
          <t>Jose Armando Peña Silva:</t>
        </r>
        <r>
          <rPr>
            <sz val="9"/>
            <color indexed="81"/>
            <rFont val="Tahoma"/>
            <family val="2"/>
          </rPr>
          <t xml:space="preserve">
ADICION CONTRATOS</t>
        </r>
      </text>
    </comment>
    <comment ref="B94"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22.xml><?xml version="1.0" encoding="utf-8"?>
<comments xmlns="http://schemas.openxmlformats.org/spreadsheetml/2006/main">
  <authors>
    <author>Cenaida Jerez Ruiz</author>
    <author>Army Lubeth Diaz Herrera</author>
    <author>Emilia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sz val="9"/>
            <color indexed="81"/>
            <rFont val="Tahoma"/>
            <family val="2"/>
          </rPr>
          <t xml:space="preserve">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D44" authorId="1" shapeId="0">
      <text>
        <r>
          <rPr>
            <b/>
            <sz val="9"/>
            <color indexed="81"/>
            <rFont val="Tahoma"/>
            <family val="2"/>
          </rPr>
          <t>Army Lubeth Diaz Herrera:</t>
        </r>
        <r>
          <rPr>
            <sz val="9"/>
            <color indexed="81"/>
            <rFont val="Tahoma"/>
            <family val="2"/>
          </rPr>
          <t xml:space="preserve">
RECURSOS NECESARIOS  PARA INICIO DE NUEVO PROCESO Y COMPROMETER VIGENCIAS FUTURAS 2019,2020 Y 2021,
</t>
        </r>
      </text>
    </comment>
    <comment ref="D52" authorId="1" shapeId="0">
      <text>
        <r>
          <rPr>
            <b/>
            <sz val="9"/>
            <color indexed="81"/>
            <rFont val="Tahoma"/>
            <family val="2"/>
          </rPr>
          <t>Army Lubeth Diaz Herrera:</t>
        </r>
        <r>
          <rPr>
            <sz val="9"/>
            <color indexed="81"/>
            <rFont val="Tahoma"/>
            <family val="2"/>
          </rPr>
          <t xml:space="preserve">
RECURSOS REGINALIZADOS.</t>
        </r>
      </text>
    </comment>
    <comment ref="J52" authorId="2" shapeId="0">
      <text>
        <r>
          <rPr>
            <b/>
            <sz val="9"/>
            <color indexed="81"/>
            <rFont val="Tahoma"/>
            <family val="2"/>
          </rPr>
          <t>paa abril</t>
        </r>
      </text>
    </comment>
    <comment ref="B53" authorId="1" shapeId="0">
      <text>
        <r>
          <rPr>
            <b/>
            <sz val="9"/>
            <color indexed="81"/>
            <rFont val="Tahoma"/>
            <family val="2"/>
          </rPr>
          <t>Army Lubeth Diaz Herrera:</t>
        </r>
        <r>
          <rPr>
            <sz val="9"/>
            <color indexed="81"/>
            <rFont val="Tahoma"/>
            <family val="2"/>
          </rPr>
          <t xml:space="preserve">
RECURSOS ASIGNADOS A REGIONALES AERONAUTICAS.
</t>
        </r>
      </text>
    </comment>
    <comment ref="E5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JUNIO DE 2018,
</t>
        </r>
      </text>
    </comment>
    <comment ref="E55" authorId="1" shapeId="0">
      <text>
        <r>
          <rPr>
            <b/>
            <sz val="9"/>
            <color indexed="81"/>
            <rFont val="Tahoma"/>
            <family val="2"/>
          </rPr>
          <t>Army Lubeth Diaz Herrera:</t>
        </r>
        <r>
          <rPr>
            <sz val="9"/>
            <color indexed="81"/>
            <rFont val="Tahoma"/>
            <family val="2"/>
          </rPr>
          <t xml:space="preserve">
RECUROS NECESARIOS PARA ADICIONAR CONTRATOS 1500336-OJ Y 15000337-OJ HASTA 22 DICIEMBRE DE 2018,
</t>
        </r>
      </text>
    </comment>
    <comment ref="D57"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D58" authorId="1" shapeId="0">
      <text>
        <r>
          <rPr>
            <b/>
            <sz val="9"/>
            <color indexed="81"/>
            <rFont val="Tahoma"/>
            <family val="2"/>
          </rPr>
          <t>Army Lubeth Diaz Herrera:</t>
        </r>
        <r>
          <rPr>
            <sz val="9"/>
            <color indexed="81"/>
            <rFont val="Tahoma"/>
            <family val="2"/>
          </rPr>
          <t xml:space="preserve">
RECURSOS NECESARIOS PARA ADICIONAR HASTA EL 22 DICIEMBRE DE 2018 LOS CONTRATOS 15000339 OJ Y 15000340-OJ.</t>
        </r>
      </text>
    </comment>
    <comment ref="D59" authorId="1" shapeId="0">
      <text>
        <r>
          <rPr>
            <b/>
            <sz val="9"/>
            <color indexed="81"/>
            <rFont val="Tahoma"/>
            <family val="2"/>
          </rPr>
          <t>Army Lubeth Diaz Herrera:</t>
        </r>
        <r>
          <rPr>
            <sz val="9"/>
            <color indexed="81"/>
            <rFont val="Tahoma"/>
            <family val="2"/>
          </rPr>
          <t xml:space="preserve">
RECURSOS PARA INCIAR EL PROCESO DE CONTRATACION CON VIGENCIAS FUTURAS HASTA EL 22 DE DICIEMBRE DE 2021.</t>
        </r>
      </text>
    </comment>
    <comment ref="J61" authorId="2" shapeId="0">
      <text>
        <r>
          <rPr>
            <b/>
            <sz val="9"/>
            <color indexed="81"/>
            <rFont val="Tahoma"/>
            <family val="2"/>
          </rPr>
          <t>paa abril</t>
        </r>
        <r>
          <rPr>
            <sz val="9"/>
            <color indexed="81"/>
            <rFont val="Tahoma"/>
            <family val="2"/>
          </rPr>
          <t xml:space="preserve">
</t>
        </r>
      </text>
    </comment>
    <comment ref="B65"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23.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4.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5.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6.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7.xml><?xml version="1.0" encoding="utf-8"?>
<comments xmlns="http://schemas.openxmlformats.org/spreadsheetml/2006/main">
  <authors>
    <author>Army Lubeth Diaz Herrera</author>
    <author>Ana Isabel Mosquera Dupont</author>
  </authors>
  <commentList>
    <comment ref="U7" authorId="0" shapeId="0">
      <text>
        <r>
          <rPr>
            <b/>
            <sz val="9"/>
            <color indexed="81"/>
            <rFont val="Tahoma"/>
            <family val="2"/>
          </rPr>
          <t>Regionales medicamentos</t>
        </r>
        <r>
          <rPr>
            <sz val="9"/>
            <color indexed="81"/>
            <rFont val="Tahoma"/>
            <family val="2"/>
          </rPr>
          <t xml:space="preserve">
</t>
        </r>
      </text>
    </comment>
    <comment ref="Y7" authorId="1" shapeId="0">
      <text>
        <r>
          <rPr>
            <b/>
            <sz val="9"/>
            <color indexed="81"/>
            <rFont val="Tahoma"/>
            <family val="2"/>
          </rPr>
          <t xml:space="preserve">Contratacion de equipos medicos 
</t>
        </r>
      </text>
    </comment>
    <comment ref="AC7" authorId="0" shapeId="0">
      <text>
        <r>
          <rPr>
            <b/>
            <sz val="9"/>
            <color indexed="81"/>
            <rFont val="Tahoma"/>
            <family val="2"/>
          </rPr>
          <t>Recursos para contratar el servicio medico en providencia</t>
        </r>
        <r>
          <rPr>
            <sz val="9"/>
            <color indexed="81"/>
            <rFont val="Tahoma"/>
            <family val="2"/>
          </rPr>
          <t xml:space="preserve">
</t>
        </r>
      </text>
    </comment>
    <comment ref="AK7" authorId="0" shapeId="0">
      <text>
        <r>
          <rPr>
            <b/>
            <sz val="9"/>
            <color indexed="81"/>
            <rFont val="Tahoma"/>
            <family val="2"/>
          </rPr>
          <t>Regionales</t>
        </r>
        <r>
          <rPr>
            <sz val="9"/>
            <color indexed="81"/>
            <rFont val="Tahoma"/>
            <family val="2"/>
          </rPr>
          <t xml:space="preserve">
</t>
        </r>
      </text>
    </comment>
    <comment ref="AY7" authorId="0" shapeId="0">
      <text>
        <r>
          <rPr>
            <sz val="9"/>
            <color indexed="81"/>
            <rFont val="Tahoma"/>
            <family val="2"/>
          </rPr>
          <t xml:space="preserve">
pago factura medicos mes noviembre y diciembre, y saldos ejecutados en regionals
</t>
        </r>
      </text>
    </comment>
  </commentList>
</comments>
</file>

<file path=xl/sharedStrings.xml><?xml version="1.0" encoding="utf-8"?>
<sst xmlns="http://schemas.openxmlformats.org/spreadsheetml/2006/main" count="17834" uniqueCount="2307">
  <si>
    <t>UNIDAD ADMINISTRATIVA ESPECIAL DE LA AERONAUTICA CIVIL – AEROCIVIL</t>
  </si>
  <si>
    <t>RECURSO</t>
  </si>
  <si>
    <t>NOMBRE DEL PROYECTO</t>
  </si>
  <si>
    <t>APROPIACIÓN</t>
  </si>
  <si>
    <t>ENERO</t>
  </si>
  <si>
    <t>FEBRERO</t>
  </si>
  <si>
    <t>MARZO</t>
  </si>
  <si>
    <t>ABRIL</t>
  </si>
  <si>
    <t>MAYO</t>
  </si>
  <si>
    <t>JUNIO</t>
  </si>
  <si>
    <t>JULIO</t>
  </si>
  <si>
    <t>AGOSTO</t>
  </si>
  <si>
    <t>SEPTIEMBRE</t>
  </si>
  <si>
    <t>OCTUBRE</t>
  </si>
  <si>
    <t>NOVIEMBRE</t>
  </si>
  <si>
    <t>DICIEMBRE</t>
  </si>
  <si>
    <t>COMPROMISOS</t>
  </si>
  <si>
    <t>%</t>
  </si>
  <si>
    <t>OBLIGACIONES</t>
  </si>
  <si>
    <t>FUNC.</t>
  </si>
  <si>
    <t>GASTOS DE PERSONAL</t>
  </si>
  <si>
    <t>GASTOS GENERALES</t>
  </si>
  <si>
    <t>TRANSFERENCIAS</t>
  </si>
  <si>
    <t>GASTOS DE COMERCIALIZACION</t>
  </si>
  <si>
    <t>TOTAL FUNCIONAMIENTO</t>
  </si>
  <si>
    <t>INVER</t>
  </si>
  <si>
    <t>SECRETARIA GENERAL</t>
  </si>
  <si>
    <t>DIRECCION DE TALENTO HUMANO</t>
  </si>
  <si>
    <t>CENTRO DE ESTUDIOS Y CIENCIAS AERONAUTICAS</t>
  </si>
  <si>
    <t>DIRECCION DE DESARROLLO AEROPORTUARIO</t>
  </si>
  <si>
    <t>DIRECCION DE INFORMATICA</t>
  </si>
  <si>
    <t>DIRECCION DE SEGURIDAD AEROPORTUARIA</t>
  </si>
  <si>
    <t>DIRECCION DE TELECOMUNICACIONES</t>
  </si>
  <si>
    <t>SECRETARIA DE SEGURIDAD AEREA</t>
  </si>
  <si>
    <t>SUBDIRECCION GENERAL</t>
  </si>
  <si>
    <t>TOTAL INVERSION</t>
  </si>
  <si>
    <t xml:space="preserve">TOTAL </t>
  </si>
  <si>
    <t>ADQUISICION DE EQUIPOS Y SERVICIOS MEDICOS PARA SANIDADES AEROPORTUARIAS</t>
  </si>
  <si>
    <t>CODIGO
 PPTAL</t>
  </si>
  <si>
    <t>SECRETARIA  DE SISTEMAS   OPERACIONALES</t>
  </si>
  <si>
    <t>AERONÁUTICA CIVIL
Cronogramas de Inversión 2018
Dependencia: SECRETARÍA DE SISTEMAS OPERACIONALES - DIRECCIÓN DE INFRAESTRUCTURA AEROPORTUARIA</t>
  </si>
  <si>
    <t>PROYECTO DE INVERSION Y ACTIVIDADES</t>
  </si>
  <si>
    <t>OBJETO DEL PROCESO  (*)</t>
  </si>
  <si>
    <t>UBICACIÓN 
(sitio donde se desarrolla el gasto)</t>
  </si>
  <si>
    <t>VALOR ESTIMADO DEL PROCESO
(millones)</t>
  </si>
  <si>
    <t>REQUIERE TRÁMITES ANTE LA OAP (AUTORIZACIÓN VIGENCIAS FUTURAS)</t>
  </si>
  <si>
    <t>PLAN DE NAVEGACIÓN AÉREA (PNA)</t>
  </si>
  <si>
    <t>PLAN ANUAL DE ADQUISICIONES (PAA)</t>
  </si>
  <si>
    <t>PLAN ESTRATEGICO INSTITUCIONAL (PEI)</t>
  </si>
  <si>
    <t xml:space="preserve">EJECUCIÓN DEL PROCESO </t>
  </si>
  <si>
    <t>Si viene el compromiso con Vf vigencias anterior (es) colocar el valor que tenga el contrato.</t>
  </si>
  <si>
    <t>Si aplica enunciar en que parte del PNA se encuentra el compromiso a realizar</t>
  </si>
  <si>
    <t xml:space="preserve">Se encuentra incluído en el PAA </t>
  </si>
  <si>
    <t>Se encuentra direccionado a un indicador del PEI ? Si SI, señalar a  cual..</t>
  </si>
  <si>
    <t>Mes estimado de revisión de documentos por parte del Secretario y/o Jefe Oficina.</t>
  </si>
  <si>
    <t>Mes estimado de radicacion en la Dirección Administrativa</t>
  </si>
  <si>
    <t>Mes estimado de expedición del Registro Presupuestal.</t>
  </si>
  <si>
    <t>Mes estimado de Inicio del contrato</t>
  </si>
  <si>
    <t>PLAZO ESTIMADO (meses)</t>
  </si>
  <si>
    <t>Mes estimado de inicio de la obligación (Inicial)</t>
  </si>
  <si>
    <t>Mes estimado de finalización del contraro</t>
  </si>
  <si>
    <t>2403-0600-4.
CONSTRUCCIÓN DE INFRAESTRUCTURA AEROPORTUARIA A NIVEL NACIONAL</t>
  </si>
  <si>
    <t xml:space="preserve">CONTRATAR LAS OBRAS COMPLEMENTARIAS DEL AEROPUERTO ANTONIO NARIÑO DE LA CIUDAD DE PASTO </t>
  </si>
  <si>
    <t>PASTO</t>
  </si>
  <si>
    <t>VOL II - Instalaciones y Servicios. Capítulo 4 Planificacion de operaciones de aeródromo</t>
  </si>
  <si>
    <t>SI</t>
  </si>
  <si>
    <t>MEJORAR LA EFICIENCIA E INCREMENTAR LA CAPACIDAD DE LOS SERVICIOS A LA NAVEGACIÓN AÉREA Y DE LOS SERVICIOS AEROPORTUARIOS (Objetivo Estratégico 2).</t>
  </si>
  <si>
    <t xml:space="preserve">CONTRATAR LA INTERVENTORIA DE LAS OBRAS COMPLEMENTARIAS DEL AEROPUERTO ANTONIO NARIÑO DE LA CIUDAD DE PASTO </t>
  </si>
  <si>
    <t>CONTRATAR LAS OBRAS COMPLEMENTARIAS DEL AEROPUERTO PERALES DE IBAGUE</t>
  </si>
  <si>
    <t>IBAGUE</t>
  </si>
  <si>
    <t>CONTRATAR LA INTERVENTORIA DE LAS OBRAS COMPLEMENTARIAS DEL AEROPUERTO PERALES DE IBAGUE</t>
  </si>
  <si>
    <t>CTAR CONSTRUCCION TERMINAL, TORRE CONTROL, CUARTEL BOMBEROS Y OBRAS INFRAESTRUCTURA COMPLEMENTARIA AEPTO LECICIA - AMAZONAS.</t>
  </si>
  <si>
    <t>LETICIA</t>
  </si>
  <si>
    <t>Contrato con Vigencias 2014 - 2018</t>
  </si>
  <si>
    <t>NO</t>
  </si>
  <si>
    <t>CTAR INTERVENTORIA TECNICA Y ADMINISTRATIVA CONSTRUCCION TERMINAL, TORRE CONTROL, CUARTEL BOMBEROS Y OBRAS INFRAESTRUCTURA COMPLEMENTARIA AEPTO LECICIA - AMAZONAS</t>
  </si>
  <si>
    <t>CONCESION ADMON OPERAC Y EXPLOTACION ECONOMICA DEL APTO DE PALMIRA PL 31-08-2020</t>
  </si>
  <si>
    <t>CALI</t>
  </si>
  <si>
    <t>Contrato de Concesión hasta 2020</t>
  </si>
  <si>
    <t>EJECUCION, OPERACION Y MANTENIMIENTO DE LAS OBRAS COMPLEMENTARIAS ASOCIADAS AL CONTRATO DE CONCESION DEL AEROPUERTO EL DORADO DE BOGOTA, D.C.</t>
  </si>
  <si>
    <t>BOGOTÁ</t>
  </si>
  <si>
    <t>Contrato de Concesión hasta 2027</t>
  </si>
  <si>
    <t>CONTRATAR LAS OBRAS DE CONSTRUCCION DEL TERMINAL INTERNACIONAL Y LAS OBRAS DE MANTENIMIENTODE TERMINAL, PISTAS, CALLES DE RODAJE, PLATAFORMA Y ZONAS DE SEGURIDAD</t>
  </si>
  <si>
    <t>ARMENIA</t>
  </si>
  <si>
    <t>Contrato con Vigencias 2017 - 2018</t>
  </si>
  <si>
    <t>CONTRATAR LA INTERVENTORIA TECNICA, FINANCIERA Y ADMINISTRATIVA DE LAS OBRAS DE CONSTRUCCION DEL TERMINAL INTERNACIONAL Y LAS OBRAS DE MANTENIMIENTODE TERMINAL, PISTAS, CALLES DE RODAJE, PLATAFORMA Y ZONAS DE SEGURIDAD DEL AEROPUERTO DE ARMENIA</t>
  </si>
  <si>
    <t>CONTRATAR LOS ESTUDIOS Y DISEÑOS A FASE III Y CONSTRUCCIÓN DEL TERMINAL ESTACIONES DE BOMBEROS Y COMBUSTIBLES, OBRAS COMPLEMENTARIAS DE URBANISMO, VÍAS DE ACCESOS INTERNAS DEL AEROPUERTO GUILLERMO LEON VALENCIA DE POPAYAN</t>
  </si>
  <si>
    <t>POPAYAN</t>
  </si>
  <si>
    <t>CONTRATAR LA INTERVENTORIA TECNICA, FINANCIERA Y ADMINISTRATIVA DE LOS ESTUDIOS Y DISEÑOS A FASE III Y CONSTRUCCIÓN DEL TERMINAL ESTACIONES DE BOMBEROS Y COMBUSTIBLES, OBRAS COMPLEMENTARIAS DE URBANISMO, VÍAS DE ACCESOS INTERNAS DEL AEROPUERTO GUILLERMO LEON VALENCIA DE POPAYAN</t>
  </si>
  <si>
    <t>CONTRATAR LAS OBRAS COMPLEMENTARIAS DEL AEROPUERTO VASQUEZ COBO DE LETICIA</t>
  </si>
  <si>
    <t>CONTRATAR LA INTERVENTORIA DE LAS OBRAS COMPLEMENTARIAS DEL AEROPUERTO VASQUEZ COBO DE LETICIA</t>
  </si>
  <si>
    <t>CONSTRUCCIÓN, MANTENIMIENTO Y CONSERVACION DE LA INFRAESTRUCTURA AEROPORTUARIA. APOYAR EN MATERIA TÉCNICA, JURÍDICA, FINANCIERA Y ADMINISTRATIVA LA GERENCIA Y EJECUCIÓN DE LOS PROYECTOS DE CONSTRUCCIÓN Y MANTENIMIENTO. - NIVEL CENTRAL</t>
  </si>
  <si>
    <t>GESTIÓN GENERAL</t>
  </si>
  <si>
    <t>CONTRATAR LOS ESTUDIOS, LABORATORIOS SE SUELOS Y PATOLOGÍAS REQUERIDAS PARA LA CONSTRUCCIÓN Y MANTENIMIENTO DE PISTAS, ZONAS DE SEGURIDAD,  CALLES DE RODAJE, PLATAFORMAS, CANALES, CERRAMIENTOS, TERMINALES, CUARTELES DE BOMBEROS E INFRAESTRUCTURA COMPLEMENTARIA EN AEROPUERTOS A NIVEL NACIONAL</t>
  </si>
  <si>
    <t>CONTRATAR LA INTERVENTORIA DE LOS ESTUDIOS, LABORATORIOS SE SUELOS Y PATOLOGÍAS REQUERIDAS PARA LA CONSTRUCCIÓN Y MANTENIMIENTO DE PISTAS, ZONAS DE SEGURIDAD,  CALLES DE RODAJE, PLATAFORMAS, CANALES, CERRAMIENTOS, TERMINALES, CUARTELES DE BOMBEROS E INFRAESTRUCTURA COMPLEMENTARIA EN AEROPUERTOS A NIVEL NACIONAL</t>
  </si>
  <si>
    <t>CONTRATAR LOS ESTUDIOS Y DISEÑOS Y OBRAS DE CONSTRUCCIÓN DE LOS DRENAJES DEL AEROPUERTO GUSTAVO ROJAS PINILLA, DE SAN ANDRES ISLA</t>
  </si>
  <si>
    <t>SAN ANDRÉS</t>
  </si>
  <si>
    <t>CONTRATAR LA INTERVENTORIA DE LOS ESTUDIOS Y DISEÑOS Y OBRAS DE CONSTRUCCIÓN DE LOS DRENAJES DEL AEROPUERTO GUSTAVO ROJAS PINILLA, DE SAN ANDRES ISLA</t>
  </si>
  <si>
    <t>ESTUDIOS, DISEÑOS Y AMPLIACIÓN DEL SISTEMA HIDRÁULICO DE CANALES DE LA ZONA DE SEGURIDAD Y OBRAS COMPLEMENTARIAS DEL AEROPUERTO “ALMIRANTE PADILLA” DE RIOHACHA</t>
  </si>
  <si>
    <t>RIOHACHA</t>
  </si>
  <si>
    <t>INTERVENTORIA ESTUDIOS, DISEÑOS Y AMPLIACIÓN DEL SISTEMA HIDRÁULICO DE CANALES DE LA ZONA DE SEGURIDAD Y OBRAS COMPLEMENTARIAS DEL AEROPUERTO “ALMIRANTE PADILLA” DE RIOHACHA</t>
  </si>
  <si>
    <t>RECURSOS ASIGNADOS A LAS REGIONALES AERONAUTICAS</t>
  </si>
  <si>
    <t>NIVEL REGIONAL</t>
  </si>
  <si>
    <t>2403-0600-22.
CONSTRUCCIÓN MEJORAMIENTO DE INFRAESTRUCTURA AEROPORTUARIA AEROPUERTO EL DORADO</t>
  </si>
  <si>
    <t>CONTRATAR ESTUDIOS Y DISEÑOS PARA LA CONSTRUCCIÓN Y/O MANTENIMIENTO DEL SISTEMA DE DRENAJE DEL AEROPUERTO INTERNACIONAL EL DORADO</t>
  </si>
  <si>
    <t>CONTRATAR LA INTERVENTORIA DE LOS ESTUDIOS Y DISEÑOS PARA LA CONSTRUCCIÓN Y/O MANTENIMIENTO DEL SISTEMA DE DRENAJE DEL AEROPUERTO INTERNACIONAL EL DORADO</t>
  </si>
  <si>
    <t>CONTRATAR EL MEJORAMIENTO DE LAS PISTAS Y LA INFRAESTRUCTURA COMPLENTARIA DEL AEROPUERTO INTERNACIONAL EL DORADO</t>
  </si>
  <si>
    <t>CONTRATAR LA INTERVENTORIA DEL MEJORAMIENTO DE LAS PISTAS Y LA INFRAESTRUCTURA COMPLENTARIA DEL AEROPUERTO INTERNACIONAL EL DORADO</t>
  </si>
  <si>
    <t>CONSTRUCCIÓN Y MANTENIMIENTO DEL SISTEMA DE DRENAJE DEL AEROPUERTO INTERNACIONAL EL DORADO</t>
  </si>
  <si>
    <t>INTERVENTORIA DE LA CONSTRUCCIÓN Y MANTENIMIENTO DEL SISTEMA DE DRENAJE DEL AEROPUERTO INTERNACIONAL EL DORADO</t>
  </si>
  <si>
    <t>RECURSO ASIGNADO A LA REGIONAL CUNDINAMARCA</t>
  </si>
  <si>
    <t>2403-0600-18.
MEJORAMIENTO Y RECUPERACION ESTACIONES DE RADIOAYUDAS A NIVEL NACIONAL.</t>
  </si>
  <si>
    <t>RECURSO ASIGNADO A LAS REGIONALES AERONAUTICAS</t>
  </si>
  <si>
    <t>2403-0600-10.
MEJORAMIENTO Y MANTENIMIENTO DE LA INFRAESTRUCTURA ADMINISTRATIVA A NIVEL NACIONAL.</t>
  </si>
  <si>
    <t>2403-0600-19.
MANTENIMIENTO Y CONSERVACION DE LA INFRAESTRUCTURA AEROPORTUARIA.</t>
  </si>
  <si>
    <t>CONTRATAR LOS DISEÑOS Y OBRAS DE MANTENIMIENTO DE LA PLATAFORMA DEL AEROPUERTO GUSTAVO ROJAS PINILLA, DE SAN ANDRES ISLA.</t>
  </si>
  <si>
    <t>CONTRATAR LA INTERVENTORIA TECNICA, FINANCIERA Y ADMINISTRATIVA DE LOS DISEÑOS Y OBRAS DE MANTENIMIENTO DE LA PLATAFORMA DEL AEROPUERTO GUSTAVO ROJAS PINILLA, DE SAN ANDRES ISLA.</t>
  </si>
  <si>
    <t xml:space="preserve">CONTRATAR EL MANTENIMIENTO DE LA PISTA Y FRANJA DE SEGURIDAD DEL AEROPUERTO DE TUNJA </t>
  </si>
  <si>
    <t>TUNJA</t>
  </si>
  <si>
    <t>CONTRATAR EL MANTENIMIENTO DE LA PISTA DEL AEROPUERTO DE BUENAVENTURA</t>
  </si>
  <si>
    <t>BUENAVENTURA</t>
  </si>
  <si>
    <t>CONTRATAR EL MANTENIMIENTO DE LA PISTA DEL AEROPUERTO DE VILLAGARZON</t>
  </si>
  <si>
    <t>VILLA GARZON</t>
  </si>
  <si>
    <t>CONTRATAR EL MANTENIMIENTO DE LA PISTA DEL AEROPUERTO DE OCAÑA</t>
  </si>
  <si>
    <t>OCAÑA</t>
  </si>
  <si>
    <t>CONTRATAR EL MANTENIMIENTO DE LA PISTA DEL AEROPUERTO DE ARAUQUITA</t>
  </si>
  <si>
    <t>ARAUQUITA</t>
  </si>
  <si>
    <t>CONTRATAR EL MANTENIMIENTO DE LA PISTA DEL AEROPUERTO DE PLATO</t>
  </si>
  <si>
    <t>PLATO</t>
  </si>
  <si>
    <t>CONTRATAR EL MANTENIMIENTO DE LA PISTA DEL AEROPUERTO DE EL BANCO</t>
  </si>
  <si>
    <t>EL BANCO</t>
  </si>
  <si>
    <t xml:space="preserve">CONTRATAR LA INTERVENTORIA DEL MANTENIMIENTO DE LA PISTA Y FRANJA DE SEGURIDAD DEL AEROPUERTO DE TUNJA </t>
  </si>
  <si>
    <t>CONTRATAR LA INTERVENTORIA DEL  MANTENIMIENTO DE LA PISTA DEL AEROPUERTO DE BUENAVENTURA</t>
  </si>
  <si>
    <t>CONTRATAR LA INTERVENTORIA DEL  MANTENIMIENTO DE LA PISTA DEL AEROPUERTO DE VILLAGARZON</t>
  </si>
  <si>
    <t>CONTRATAR LA INTERVENTORIA DEL  MANTENIMIENTO DE LA PISTA DEL AEROPUERTO DE OCAÑA</t>
  </si>
  <si>
    <t>CONTRATAR LA INTERVENTORIA DEL  MANTENIMIENTO DE LA PISTA DEL AEROPUERTO DE ARAUQUITA</t>
  </si>
  <si>
    <t>CONTRATAR LA INTERVENTORIA DEL  MANTENIMIENTO DE LA PISTA DEL AEROPUERTO DE PLATO</t>
  </si>
  <si>
    <t>CONTRATAR LA INTERVENTORIA DEL  MANTENIMIENTO DE LA PISTA DEL AEROPUERTO DE EL BANCO</t>
  </si>
  <si>
    <t>2403-0600-9.
AMPLIACION MANTENIMIENTO Y MEJORAMIENTO DE LA INFRAESTRUCTURA AEROPORTUARIA - AEROPUERTOS COMUNITARIOS</t>
  </si>
  <si>
    <t>MANTENIMIENTO, ADECUACIÓN Y AMPLIACIÓN, LADO AIRE Y TIERRA DEL AEROPUERTO DE LA PEDRERA</t>
  </si>
  <si>
    <t>AMAZONAS</t>
  </si>
  <si>
    <t>MANTENIMIENTO, ADECUACIÓN Y AMPLIACIÓN, LADO AIRE Y TIERRA DEL AEROPUERTO DE LA CHORRERA</t>
  </si>
  <si>
    <t>MANTENIMIENTO, ADECUACIÓN Y AMPLIACIÓN, LADO AIRE Y TIERRA DEL AEROPUERTO DE TARAPACA</t>
  </si>
  <si>
    <t>MANTENIMIENTO, ADECUACIÓN Y AMPLIACIÓN, LADO AIRE Y TIERRA DEL AEROPUERTO DE EL BAGRE</t>
  </si>
  <si>
    <t>ANTIOQUIA</t>
  </si>
  <si>
    <t>MANTENIMIENTO, ADECUACIÓN Y AMPLIACIÓN, LADO AIRE Y TIERRA DEL AEROPUERTO DE SANTA ROSA DEL SUR</t>
  </si>
  <si>
    <t>BOLIVAR</t>
  </si>
  <si>
    <t>MANTENIMIENTO, ADECUACIÓN Y AMPLIACIÓN, LADO AIRE Y TIERRA DEL AEROPUERTO DE ARARACUARA</t>
  </si>
  <si>
    <t>CAQUETÁ</t>
  </si>
  <si>
    <t>MANTENIMIENTO, ADECUACIÓN Y AMPLIACIÓN, LADO AIRE Y TIERRA DEL AEROPUERTO DE OROCUE</t>
  </si>
  <si>
    <t>CASANARE</t>
  </si>
  <si>
    <t>MANTENIMIENTO, ADECUACIÓN Y AMPLIACIÓN, LADO AIRE Y TIERRA DEL AEROPUERTO DE ACANDÍ</t>
  </si>
  <si>
    <t>CHOCÓ</t>
  </si>
  <si>
    <t>MANTENIMIENTO, ADECUACIÓN Y AMPLIACIÓN, LADO AIRE Y TIERRA DEL AEROPUERTO DE JURADÓ</t>
  </si>
  <si>
    <t>MANTENIMIENTO, ADECUACIÓN Y AMPLIACIÓN, LADO AIRE Y TIERRA DEL AEROPUERTO DE MIRAFLORES</t>
  </si>
  <si>
    <t>GUAVIARE</t>
  </si>
  <si>
    <t>MANTENIMIENTO, ADECUACIÓN Y AMPLIACIÓN, LADO AIRE Y TIERRA DEL AEROPUERTO DE LA MACARENA</t>
  </si>
  <si>
    <t>META</t>
  </si>
  <si>
    <t>MANTENIMIENTO, ADECUACIÓN Y AMPLIACIÓN, LADO AIRE Y TIERRA DEL AEROPUERTO DE MAPIRIPAN</t>
  </si>
  <si>
    <t>MANTENIMIENTO, ADECUACIÓN Y AMPLIACIÓN, LADO AIRE Y TIERRA DEL AEROPUERTO DE LA URIBE</t>
  </si>
  <si>
    <t>INTERVENTORIA DEL MANTENIMIENTO, ADECUACIÓN Y AMPLIACIÓN, LADO AIRE Y TIERRA DEL AEROPUERTO DE LA PEDRERA</t>
  </si>
  <si>
    <t>INTERVENTORIA DEL MANTENIMIENTO, ADECUACIÓN Y AMPLIACIÓN, LADO AIRE Y TIERRA DEL AEROPUERTO DE LA CHORRERA</t>
  </si>
  <si>
    <t>INTERVENTORIA DEL MANTENIMIENTO, ADECUACIÓN Y AMPLIACIÓN, LADO AIRE Y TIERRA DEL AEROPUERTO DE TARAPACA</t>
  </si>
  <si>
    <t>INTERVENTORIA DEL MANTENIMIENTO, ADECUACIÓN Y AMPLIACIÓN, LADO AIRE Y TIERRA DEL AEROPUERTO DE EL BAGRE</t>
  </si>
  <si>
    <t>INTERVENTORIA DEL MANTENIMIENTO, ADECUACIÓN Y AMPLIACIÓN, LADO AIRE Y TIERRA DEL AEROPUERTO DE SANTA ROSA DEL SUR</t>
  </si>
  <si>
    <t>INTERVENTORIA DEL MANTENIMIENTO, ADECUACIÓN Y AMPLIACIÓN, LADO AIRE Y TIERRA DEL AEROPUERTO DE ARARACUARA</t>
  </si>
  <si>
    <t>INTERVENTORIA DEL MANTENIMIENTO, ADECUACIÓN Y AMPLIACIÓN, LADO AIRE Y TIERRA DEL AEROPUERTO DE OROCUE</t>
  </si>
  <si>
    <t>INTERVENTORIA DEL MANTENIMIENTO, ADECUACIÓN Y AMPLIACIÓN, LADO AIRE Y TIERRA DEL AEROPUERTO DE ACANDÍ</t>
  </si>
  <si>
    <t>INTERVENTORIA DEL MANTENIMIENTO, ADECUACIÓN Y AMPLIACIÓN, LADO AIRE Y TIERRA DEL AEROPUERTO DE JURADÓ</t>
  </si>
  <si>
    <t>INTERVENTORIA DEL MANTENIMIENTO, ADECUACIÓN Y AMPLIACIÓN, LADO AIRE Y TIERRA DEL AEROPUERTO DE MIRAFLORES</t>
  </si>
  <si>
    <t>INTERVENTORIA DEL MANTENIMIENTO, ADECUACIÓN Y AMPLIACIÓN, LADO AIRE Y TIERRA DEL AEROPUERTO DE LA MACARENA</t>
  </si>
  <si>
    <t>INTERVENTORIA DEL MANTENIMIENTO, ADECUACIÓN Y AMPLIACIÓN, LADO AIRE Y TIERRA DEL AEROPUERTO DE MAPIRIPAN</t>
  </si>
  <si>
    <t>INTERVENTORIA DEL MANTENIMIENTO, ADECUACIÓN Y AMPLIACIÓN, LADO AIRE Y TIERRA DEL AEROPUERTO DE LA URIBE</t>
  </si>
  <si>
    <t>MANTENIMIENTO, ADECUACIÓN Y AMPLIACIÓN, LADO AIRE Y TIERRA DEL AEROPUERTO DE BOCAS DE SATINGA</t>
  </si>
  <si>
    <t>NARIÑO</t>
  </si>
  <si>
    <t>INTERVENTORIA DEL MANTENIMIENTO, ADECUACIÓN Y AMPLIACIÓN, LADO AIRE Y TIERRA DEL AEROPUERTO DE BOCAS DE SATINGA</t>
  </si>
  <si>
    <t>CONVENIO INTERADAMINISTRATIVO PARA MEJORAR LA INFRAESTRUCTURA AEROPORTUARIA DEL AEROPUERTO DE CARURU</t>
  </si>
  <si>
    <t>VAUPES</t>
  </si>
  <si>
    <t>CONTRATAR EL MOBILIARIO PARA LOS AEROPUERTOS DE LETICIA, NEIVA, CUCUTA, BUCARAMANGA, IBAGUE, PASTO, ARMENIA, YOPAL, AGUACHICA Y SANTA MARTA</t>
  </si>
  <si>
    <t>VARIOS</t>
  </si>
  <si>
    <t>Requiere actualizacion de Ficha MGA y tramite de Traslado presupuestal</t>
  </si>
  <si>
    <t xml:space="preserve">AERONAUTICA CIVIL
Cronogramas de Inversión
Dependencia: </t>
  </si>
  <si>
    <t>VALOR ESTIMADO DEL PROCESO (millones)</t>
  </si>
  <si>
    <t>REQUIERE TRÁMITES  ANTE LA OAP (AUTORIZACIÓN VIGENCIAS FUTURAS)</t>
  </si>
  <si>
    <t>PLAN NACIONAL DE AERONAVEGACIÓN</t>
  </si>
  <si>
    <t>PAA PLAN ANUAL DE ADQUISICIONES</t>
  </si>
  <si>
    <t>PEI PLAN ESTRATEGICO INSTITUCIONAL</t>
  </si>
  <si>
    <t xml:space="preserve">Mes estimado de radicacion en la Direccion Administrativa </t>
  </si>
  <si>
    <t>Mes estimado de expedición del Registro Presupuestal</t>
  </si>
  <si>
    <t xml:space="preserve">Mes estimado  de Inicio del contrato </t>
  </si>
  <si>
    <t>Mes estimado de finalización del contratro</t>
  </si>
  <si>
    <t>ADQUISICION DE ELEMENTOS DE PROTECCION PERSONAL</t>
  </si>
  <si>
    <t>NIVEL CENTRAL</t>
  </si>
  <si>
    <t>N/A</t>
  </si>
  <si>
    <t>REGIONAL CUNDINAMARCA</t>
  </si>
  <si>
    <t>REGIONAL ANTIOQUIA</t>
  </si>
  <si>
    <t>REGIONAL ATLANTICO</t>
  </si>
  <si>
    <t>REGIONAL VALLE</t>
  </si>
  <si>
    <t>REGIONAL NORTE DE SANTANDER</t>
  </si>
  <si>
    <t>REGIONAL META</t>
  </si>
  <si>
    <t>TOTAL</t>
  </si>
  <si>
    <t>ADQUISICION  ELEMENTOS DE CONFORT ERGONOMICO EN EL PUESTO DE TRABAJO</t>
  </si>
  <si>
    <t>MANTENIMIENTO DE EQUIPOS PARA EL DESARROLLO DEL SISTEMA DE GESTION EN SEGURIDAD Y SALUD EN EL TRABAJO</t>
  </si>
  <si>
    <t>CONTRATAR EXAMENES MEDICOS OCUPACIONALES DE INGRESO, PERIODICO, POST INCAPACIDAD, EGRESO, TRABAJO EN ALTURAS, DEPORTIVOS Y CAMPAÑAS).</t>
  </si>
  <si>
    <t xml:space="preserve">CONTRATAR PROGRAMAS DE INTERVENCION EN VIGILANCIA EPIDEMIOLOGICA </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</si>
  <si>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</si>
  <si>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</si>
  <si>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</si>
  <si>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ELEMENTOS Y EQUIPOS PARA BRIGADAS DE EMERGENCIAS</t>
  </si>
  <si>
    <t>CONTRATAR ACTIVIDADES DE SEÑALIZACION Y DEMARCACION DE AREAS PARA DESARROLLO DE LOS PROGRAMAS DEL SISTEMA DE GESTION EN SEGURIDAD Y SALUD EN EL TRABAJO.</t>
  </si>
  <si>
    <t>EVENTOS DEPORTIVOS CON DOTACIÓN</t>
  </si>
  <si>
    <t>VACACIONES RECREATIVAS PARA HIJOS DE SERVIDORES PUBLICOS(MITAD DE AÑO, SEMANA DE RECESO Y FIN DE AÑO)</t>
  </si>
  <si>
    <t>DOTACION CENTROS VACACIONALES (MENAJE E INSUMOS PARA ACTIVIDADES RECREATIVAS).</t>
  </si>
  <si>
    <t>PREPARACION AL SERVIDOR PUBLICO PROXIMO A PENSIONARSE</t>
  </si>
  <si>
    <t xml:space="preserve">TOTAL PRESUPUESTO GESTION DE SEGURIDAD Y SALUD EN EL TRABAJO Y BIENESTAR SOCIAL </t>
  </si>
  <si>
    <t>MANTENIMIENTO DEL EQUIPO AÉREO</t>
  </si>
  <si>
    <t>MANTENIMIENTO CORRECTIVO Y PREVENTIVO DEL EQUIPO AÉREO DE LA ENTIDAD, AVIÓN LABORATORIO CON SISTEMA DE INSPECCIÓN EN VUELO KING B200HK 3554 G Y AVIÓN CESSNA CARAVAN 208 HK3200G, INCLUYENDO INSUMOS Y REPUESTOS EN LAS FASES PREVENTIVAS DE CADA SERVICIO. </t>
  </si>
  <si>
    <t>$763.000.000   NOTA: SE SOLICITARA VIGENCIA FUTURA PARA EL PROX CUATRENIO</t>
  </si>
  <si>
    <t>$763.000.000 NOTA: SE ESTA EJECUTANDO Y FIN CONTRATO 31/07/2017</t>
  </si>
  <si>
    <t>NO APLICA</t>
  </si>
  <si>
    <t>MAYO DE 2018</t>
  </si>
  <si>
    <t>NOVIEMBRE 2018 O CON VIGENCIAS FUTURAS 31/07/2022</t>
  </si>
  <si>
    <t>SUMINISTRO DE COMBUSTIBLE</t>
  </si>
  <si>
    <t xml:space="preserve">SUMINISTRO DE COMBUSTIBLE PARA EL MANTENIMIENTO DEL EQUIPO AÉREO DE LA AERONAUTICA CIVIL; AERONAVES KING B200 HK 3554 G; CESSNA CARAVAN HK 3200 G Y AGUSTA A109C HK 3661 G.   </t>
  </si>
  <si>
    <t>$500.000.000 NOTA: SE SOLICITARA VIGENCIA FUTURA PARA EL PROX CUATRENIO</t>
  </si>
  <si>
    <t>$500.000.000 NOTA: SE ESTA EJECUTANDO Y FIN CONTRATO 31/07/2017</t>
  </si>
  <si>
    <t>MAYO DE 2019</t>
  </si>
  <si>
    <t>NOVIEMBRE 2018 O CON VIGENCIAS FUTURAS 31/07/2023</t>
  </si>
  <si>
    <t>C-2403-0600-12-0-1</t>
  </si>
  <si>
    <t>ADQUISICIÓN, INSTALACIÓN, INTEGRACIÓN Y PUESTA EN SERVICIO DE UN SISTEMA DE RECEPCIÓN DEL SATÉLITE GEOESTACIONARIO AMBIENTAL OPERACIONAL GOES-R</t>
  </si>
  <si>
    <t>NIVEL NACIONAL</t>
  </si>
  <si>
    <t>PNA-NUM.3 MET AERON</t>
  </si>
  <si>
    <t>SISTEMAS AWOS CAT I: ADQUISICIÓN, INSTALACIÓN, INTEGRACIÓN Y PUESTA EN FUNCIONAMIENTO DE SISTEMAS METEOROLÓGICOS AERONÁUTICOS (ESTACIÓN METEOROLÓGICA AUTOMÁTICA DE SUPERFICIE (EMAS), SISTEMA DE VIENTOS, EQUIPO MEDIDOR DE ALCANCE VISUAL EN PISTA, EQUIPO MEDIDOR TECHO DE NUBES)</t>
  </si>
  <si>
    <t>C-2403-0600-12-0-5</t>
  </si>
  <si>
    <t>ADQUISICIÓN, INSTALACION Y PUESTA EN FUNCIONAMIENTO DE UN SISTEMA RADAR METEOROLOGICO BANDA C</t>
  </si>
  <si>
    <t>C-2403-0600-16-0-9</t>
  </si>
  <si>
    <t>MANTENIMIENTO Y ACTUALIZACION DE SISTEMAS METEOROLOGICOS A NIVEL NACIONAL</t>
  </si>
  <si>
    <t>C-2403-0600-1-0-1</t>
  </si>
  <si>
    <t>ACTUALIZAZION ILS CAT. I A CAT. II AEROPUERTO DE RIONEGRO</t>
  </si>
  <si>
    <t>RIONEGRO</t>
  </si>
  <si>
    <t>ACTUALIZAZION ILS CAT. I A CAT. II AEROPUERTO DE CALI</t>
  </si>
  <si>
    <t>C-2403-0600-1-0-2</t>
  </si>
  <si>
    <t>ACTUALIZAZION (REUBICACION) ILS/GP-DME CAT. I AEROPUERTO DE LETICIA</t>
  </si>
  <si>
    <t>C-2403-0600-1-0-3</t>
  </si>
  <si>
    <t>ACTUALIZACION DVOR/DME ZIPAQUIRA</t>
  </si>
  <si>
    <t>ZIPAQUIRA</t>
  </si>
  <si>
    <t>ADQUISICION DVOR/DME VALLEDUPAR</t>
  </si>
  <si>
    <t>VALLEDUPAR</t>
  </si>
  <si>
    <t>ILS CAT III PISTA NORTE AEROPUERTO EL DORADO DE BOGOTA-VF</t>
  </si>
  <si>
    <t>ELDORADO</t>
  </si>
  <si>
    <t>EN EJECUCION</t>
  </si>
  <si>
    <t>ILS AEROPUERTO INTERNACIONAL MATECAÑA PEREIRA VF</t>
  </si>
  <si>
    <t>PEREIRA</t>
  </si>
  <si>
    <t>ADQUISICION, INSTALACION Y PUESTA EN FUNCIONAMIENTO SISTEMA RADIOAYUDAS DVOR/DME APTO DE CAREPA. P.E. HASTA EL 14-JULIO-2018 A PARTIR DE LA SUSCRIPCION DEL ACTA DE INICIO, PREVIO CUMPLIMIENTO REQUISITOS DE PERFECCIONAMIENTO Y EJECUCION CONTRATO.VF</t>
  </si>
  <si>
    <t>CAREPA</t>
  </si>
  <si>
    <t>ADQUISICION, INSTALACION Y PUESTA EN FUNCIONAMIENTO DE UN (1) SISTEMA ILS PARA EL AEROPUERTO RAFAEL NUÑEZ DE CARTAGENA PLAZO HASTA EL 14-07-18 DESDE SUSCRIP ACTA INICIO PREV CUMPL REQUI PEREFE Y EJE CTO VF</t>
  </si>
  <si>
    <t>CARTAGENA</t>
  </si>
  <si>
    <t>C-2403-0600-16-0-3</t>
  </si>
  <si>
    <t>MANTENMIENTO Y ACTUALIZACION SISTEMAS DE RADIOAYUDAS NIVEL NACIONAL</t>
  </si>
  <si>
    <t>C-2403-0600-11-0-2</t>
  </si>
  <si>
    <t>ADQUISICION, INSTALACION, CALIBRACIÓN, PRUEBA Y PUESTA EN FUNCIONAMIENTO DE GRUPOS ELECTRÓGENOS Y COMPLEMENTARIOS PARA LA SUBESTACIONES ELÉCTRICAS UBICADAS EN PARICUICA, TULUA (VOR), BUENAVENTURA (VOR),  AEROPUERTO BUENAVENTURA, SEVILLANO, LA PAZ, MAGANGUE, POLO NUEVO, TUMACO, EL ROSAL, SUBESTACION C Y D EL DORADO, RIONEGRO</t>
  </si>
  <si>
    <t>PARICUICA, TULUA (VOR), BUENAVENTURA (VOR),  AEROPUERTO BUENAVENTURA, SEVILLANO, LA PAZ, MAGANGUE, POLO NUEVO, TUMACO, EL ROSAL, MANIZALES, RIONEGRO</t>
  </si>
  <si>
    <t>Si, PNAVOL 2 PAG 353-364</t>
  </si>
  <si>
    <t>C-2403-0600-11-0-3</t>
  </si>
  <si>
    <t>ADQUISICION INSTALACION Y PUESTA EN SERVICIO DE EQUIPOS SUBESTACION ELECTRICA A/B EL DORADO</t>
  </si>
  <si>
    <t>EL DORADO</t>
  </si>
  <si>
    <t>ADQUISICION, INSTALACION, CALIBRACION Y PUESTA EN SERVICIO DE SISTEMA DE ALIMENTACION ELECTRICA REDUNDANTE  PARA LAPISTA NORTE DESDE S/E NUEVA TWR DE CONTROL EL DORADO</t>
  </si>
  <si>
    <t>ADQUISICION, INSTALACION Y PUESTA EN SERVICIO DE EQUIPOS PARA LA SUBESTACION ELECTRICA AERONAUTICA AEROPUERTO DE PASTO</t>
  </si>
  <si>
    <t>NORMALIZACION RETIE SUBESTACIONES ELECTRICAS A NIVEL NACIONAL</t>
  </si>
  <si>
    <t>Si, PNAVOL 2 PAG 384</t>
  </si>
  <si>
    <t xml:space="preserve">ADQUISICION, INSTALACION SISTEMAS DE PROTECCION CONTRA RAYOS (SIPRA) </t>
  </si>
  <si>
    <t>C-2403-0600-11</t>
  </si>
  <si>
    <t>ASIGNADO REGIONAL ATLANTICO</t>
  </si>
  <si>
    <t>ASIGNADO REGIONALVALLE</t>
  </si>
  <si>
    <t>ASIGNADO REGIONAL N DE SANTANDER</t>
  </si>
  <si>
    <t>C-2403-0600-17-0-3</t>
  </si>
  <si>
    <t>ADQUISICION, INSTALACION Y PUESTA EN SERVICIO DE BANDAS TRANSPORTADORAS DE EQUIPAJES PARA LOS AEROPUERTOS VASQUEZ COBO DE LETICIA Y  ANTONIO NARIÑO DE PASTO</t>
  </si>
  <si>
    <t>LETICIA
PASTO</t>
  </si>
  <si>
    <t>ADQUISICIÓN E INSTALACION DE ASCENSORES PARA LAS TORRES DE CONTROL DE , CALI, RIONEGRO, CARTAGENA Y TERMINAL DE SAN ANDRES</t>
  </si>
  <si>
    <t xml:space="preserve"> CALI, RIONEGRO, CARTAGENA Y TERMINAL DE SAN ANDRES</t>
  </si>
  <si>
    <t>C-2403-0600-17</t>
  </si>
  <si>
    <t>ASIGNADO REGIONAL ANTIOQUIA</t>
  </si>
  <si>
    <t>C-2403-0600-17-0-2</t>
  </si>
  <si>
    <t>ADQUISICION, INSTALACION Y PUESTA EN FUNCIONAMIENTO DEL SISTEMA DE LUCES DE APROXIMACION – ALS DEL AEROPUERTO JOSE MARIA CORDOVA DE RIONEGRO</t>
  </si>
  <si>
    <t>Si, PNA. VOL 2 PAG 342-346</t>
  </si>
  <si>
    <t xml:space="preserve">VF-EN EJECUCIÓN </t>
  </si>
  <si>
    <t>ADQUISICION, INSTALACION Y PUESTA EN SERVICIO DE ESCALERAS ELECTRICAS MUELLA NAL E INTERNAL AEROPUERTO GUSTAVO ROJAS PINILLA DE LA ISLA DE SAN ANDRES</t>
  </si>
  <si>
    <t>SAN ANDRES</t>
  </si>
  <si>
    <t>ADQUISICION DE REPUESTOS PARA SISTEMAS AEOPORTUARIOS</t>
  </si>
  <si>
    <t>C-2403-0600-21-0-1</t>
  </si>
  <si>
    <t>REPOSICION DE VEHICULOS UTILIZADOS PARA LA INSPECCION Y MANTENIMIENTO DE LOS SISTEMAS DE AYUDAS A LA NAVEGACION AEREA A NIVEL NACIONAL</t>
  </si>
  <si>
    <t>Si, PNA VOL 2 PAG 338-339</t>
  </si>
  <si>
    <t>C-2403-0600-15-0-1</t>
  </si>
  <si>
    <t>MANTENIMIENTO Y CONSERVACION DE LOS EQUIPOS Y SISTEMAS AEROPORTUARIOS INSTALADOS EN LOS AEROPUERTOS GUSTAVO ROJAS PINILLA DE SAN ANDRES Y EL EMBRUJO DE PROVIDENCIA INCLUYENDO EL SUMINISTRO DE MATERIALES, REPUESTOS, INSUMOS Y MANO DE OBRA.</t>
  </si>
  <si>
    <t>AEROPUERTOS SAN ANDRES Y PROVIDENCIA</t>
  </si>
  <si>
    <t>C-2403-0600-16-0-4</t>
  </si>
  <si>
    <t>MANTENIMIENTO PREVENTIVO Y CORRECTIVO DE EQUIPOS Y SISTEMAS AEROPORTUARIOS ELECTRICOS Y MECÁNICOS   INSTALADOS EN LOS AEROPUERTOS DE ELDORADO INCLUYENDO EL SUMINISTRO DE MATERIALES, REPUESTOS, INSUMOS Y MANO DE OBRA</t>
  </si>
  <si>
    <t>ADICION CONTRATO ENERGIA MANTENIMIENTO PREVENTIVO Y CORRECTIVO DE EQUIPOS Y SISTEMAS AEROPORTUARIOS ELECTRICOS Y MECÁNICOS   INSTALADOS EN LOS AEROPUERTOS DE ELDORADO</t>
  </si>
  <si>
    <t>C-2403-0600-23-0-4</t>
  </si>
  <si>
    <t xml:space="preserve">ADQUISICIÓN, INSTALACIÓN Y PUESTA EN SERVICIO DE SISTEMAS DE ILUMINACIÓN CATEGORIA 3 PARA LA PISTA NORTE 13L-31R DEL AEROPUERTO EL DORADO. </t>
  </si>
  <si>
    <t>Si, PNA, VOL 2 PAG 342-346</t>
  </si>
  <si>
    <t>C-2403-0600-13</t>
  </si>
  <si>
    <t>CONTRATAR EL SUMINISTRO, INSTALACIÓN Y PUESTA EN SERVICIO DE PLANTAS TELEFÓNICAS (PBXs IP) PARA GARANTIZAR EL SERVICIO DE TELEFONÍA A NIVEL NACIONAL</t>
  </si>
  <si>
    <t>SI, PNA Vol. II, Pág. 21 a 23, y 58</t>
  </si>
  <si>
    <t>C-2403-0600-13-0-1</t>
  </si>
  <si>
    <t>CONTRATAR EL SUMINISTRO, INSTALACIÓN Y PUESTA EN SERVICIO DE RADIOENLACES POR MICROONDAS A NIVEL NACIONAL</t>
  </si>
  <si>
    <t>SI, PNA Vol. II, Pág. 47 a 48, y 58</t>
  </si>
  <si>
    <t>C-2403-0600-13-02</t>
  </si>
  <si>
    <t>DISEÑO, CONSTRUCCIÓN, SUMINISTRO E INSTALACIÓN DE TORRES DE TRANSMISIÓN (AUTOSOPORTADA) PARA TELECOMUNICACIONES EN CERRO MACO Y CARTAGENA</t>
  </si>
  <si>
    <t>SI, PNA Vol. II, Pág. 58 a 59</t>
  </si>
  <si>
    <t>CONTRATAR LA ADQUISICION, INSTALACION Y PUESTA EN SERVICIO DE EQUIPOS DE COMUNICACIONES PARA TORRES Y CENTROS DE CONTROL (VCCS) A NIVEL NACIONAL VF</t>
  </si>
  <si>
    <t>ASIGNADO REGIONAL VALLE</t>
  </si>
  <si>
    <t>C-2403-0600-16-0-2</t>
  </si>
  <si>
    <t>ADQUISICIÓN DE REPUESTOS, MANTENIMIENTO Y ACTUALIZACIÓN DE LOS SISTEMAS DE COMUNICACIONES (RADIOENLACE POR MICROONDAS).</t>
  </si>
  <si>
    <t>C-2403-0600-06-2</t>
  </si>
  <si>
    <t xml:space="preserve">CONTRATAR LA PRESTACIÓN DEL SERVICIO DE SEGMENTO SATELITAL PARA LA RED DE ESTACIONES TERRENAS (VSAT) DE LA AERONÁUTICA CIVIL </t>
  </si>
  <si>
    <t>C-2403-0600-06-0-1</t>
  </si>
  <si>
    <t>PRESTACIÓN DEL SERVICIO DE COMUNICACIONES VÍA ACARS PARA LA TORRE DE CONTROL DEL AEROPUERTO INTERNACIONAL EL DORADO DE BOGOTA.</t>
  </si>
  <si>
    <t>???</t>
  </si>
  <si>
    <t xml:space="preserve">PRESTACIÓN DEL SERVICIO DE COMUNICACIONES POR FIBRA ÓPTICA PARA SAN ANDRES ISLAS </t>
  </si>
  <si>
    <t>PRESTACIÓN DEL SERVICIO DE COMUNICACIONES DATA LINK PARA EL SERVICIO DIGITAL AUTOMÁTICO DE INFORMACIÓN TERMINAL (D-ATIS) DEL AEROPUERTO INTERNACIONAL EL DORADO DE LA CIUDAD DE BOGOTÁ.</t>
  </si>
  <si>
    <t>C-2403-0600-06-0-6</t>
  </si>
  <si>
    <t>ARRENDAMIENTO DE ESPACIOS Y ENERGÍA ELECTRICA PARA LA INSTALACIÓN Y PUESTA EN SERVICIO DE INFRAESTRUCTURA AERONÁUTICA</t>
  </si>
  <si>
    <t>PRESTACIÓN DEL SERVICIO DE COMUNICACIONES POR FIBRA ÓPTICA PARA LA INTERCONEXIÓN DE BOGOTA A TOLÚ</t>
  </si>
  <si>
    <t>PRESTACIÓN DE SERVICIO DE CANAL DE COMUNICACIONES PARA INTERNET DE LA RED DE TELECOMUNICACIONES AERONÁUTICA</t>
  </si>
  <si>
    <t>C-2403-0600-06-0-3</t>
  </si>
  <si>
    <t>ADQUIRIR EL SERVICIO DE ASISTENCIA DURANTE EL PROCESO DE INSTALACIÓN Y PUESTA EN FUNCIONAMIENTO Y GESTIÓN DE UNA REDDIG II (RLA/03/901)</t>
  </si>
  <si>
    <t>SI, PNA Vol. II, Pág. 50 a 33</t>
  </si>
  <si>
    <t>C-2403-0600-06-0-5</t>
  </si>
  <si>
    <t>PROYECTOS Y ASESORÍAS DE LA OACI (RLA/06/901)</t>
  </si>
  <si>
    <t>C-2403-0600-06-0-4</t>
  </si>
  <si>
    <t>PAGO MINISTERIO DE TECNOLOGÍAS DE LA INFORMACIÓN Y LAS COMUNICACIONES (MINTIC) POR USO DEL ESPECTRO RADIOELÉCTRICO</t>
  </si>
  <si>
    <t>TRASLADO REDDIG (OACI)</t>
  </si>
  <si>
    <t>MANTENIMIENTO CORRECTIVO SISTEMA DE AIRE ACONDICIONADO AEROPUERTO GUSTAVO ROJAS PINILLA DE LA ISLA DE SAN ANDRES</t>
  </si>
  <si>
    <t>Si, PNA Vol 2 , Pág 359</t>
  </si>
  <si>
    <t>MANTENIMIENTO PREVENTIVO Y CORRECTIVO ASCENSOR TWR NEIVA, ESTACION RADAR ESPINAL Y CGAC</t>
  </si>
  <si>
    <t>NEIVA, ESPINAL, BOGOTA</t>
  </si>
  <si>
    <t>BOLSA DE REPUESTOS PARA MANTENIMIENTO PREVENTIVO Y CORRECTIVO DE AIRES ACONDICIONADOS, EQUIPOS HIDRONEUMATICOS, BANDAS DE EQUIPAJE, SUBESTACIONES ELECTRICAS Y OTROS</t>
  </si>
  <si>
    <t>BOGOTA, AEROPUERTOS GUAYMARAL, NEIVA, IBAGUE, CHAPARRAL, PITALITO, FLANDES, MARIQUITA, PAIPA, PUERTO ASIS, SAN VICENTE, FLORENCIA, LETICIA, PUERTO LEGUIZAMO, VILLA GARZON Y ESTACIONES DE LA REGIONAL CUNDINAMARCA</t>
  </si>
  <si>
    <t>C-2403-0600-15-0-2</t>
  </si>
  <si>
    <t xml:space="preserve">REPUESTOS PARA SISTEMA DE BOMBILLERIA </t>
  </si>
  <si>
    <t>C-2403-0600-15-0-3</t>
  </si>
  <si>
    <t xml:space="preserve">ADQUISICION FUNGIBLES, ACCESORIOS, SUB-EQUIPOS Y MATERIALES PARA EL MANTENIMIENTO DE LOS EQUIPOS Y SISTEMAS AEROPORTUARIOS (REDES, PLANTA TELEFONICA, COMUNICACIONES, METEREOLOGIA, RADIOAYUDAS Y RADAR) DE LOS AEROPUERTOS Y ESTACIONES ADSCRITOS A LA REGIONAL CUNDINAMARCA </t>
  </si>
  <si>
    <t xml:space="preserve">ADQUISICION ACEITES Y FILTROS PARA LOS GRUPOS ELECTROGENOS </t>
  </si>
  <si>
    <t>C-2403-0600-15-0-5</t>
  </si>
  <si>
    <t>ADQUISICION ANDAMIOS CERTIFICADOS PARA TRABAJO EN ALTURAS</t>
  </si>
  <si>
    <t xml:space="preserve">ADQUISICION DE KITS DE HERRAMIENTA PARA EL MANTENIMIENTO DE EQUIPOS Y SISTEMAS AEROPORTUARIOS (REDES, PLANTA TELEFONICA, COMUNICACIONES, METEREOLOGIA, RADIOAYUDAS Y RADAR) DE LOS AEROPUERTOS Y ESTACIONES ADSCRITOS A LA REGIONAL CUNDINAMARCA </t>
  </si>
  <si>
    <t>C-2403-0600-15</t>
  </si>
  <si>
    <t>ASIGNADO REGIONAL NORTE DE SANTANDER</t>
  </si>
  <si>
    <t>ASIGNADO REGIONAL META</t>
  </si>
  <si>
    <t>C-2403-0600-16-0-5-1</t>
  </si>
  <si>
    <t>MANTENIMIENTO PREVENTIVO Y CORRECTIVO VEHICULOS PARA VEHICULOS SOPORTE TECNICO</t>
  </si>
  <si>
    <t>VEHICULOS SOPORTE TECNICO</t>
  </si>
  <si>
    <t>C-2403-0600-16-0-5-2</t>
  </si>
  <si>
    <t>ADQUISICION COMBUSTIBLE PARA VEHICULOS SOPORTE TECNICO</t>
  </si>
  <si>
    <t>ADQUISICION COMBUSTIBLE PARA EDIFICIOS, ESTACIONES, AEROPUERTOS</t>
  </si>
  <si>
    <t>ESTACIONES Y AEROPUERTOS DE LA REGIONAL CUNDINAMARCA</t>
  </si>
  <si>
    <t>ADQUISICION COMBUSTIBLE GAS PROPANO CGAC</t>
  </si>
  <si>
    <t>CGAC</t>
  </si>
  <si>
    <t>ADQUISICION COMBUSTIBLE PUERTO ASIS. ARARACURA Y FLORENCIA-GRUPO ENERGIA</t>
  </si>
  <si>
    <t>PUERTO ASIS ARARACUARA  Y FLORENCIA</t>
  </si>
  <si>
    <t>C-2403-0600-16-0-5-3</t>
  </si>
  <si>
    <t>ADQUISICION DE PEAJES</t>
  </si>
  <si>
    <t>C-2403-0600-16-0-5-4</t>
  </si>
  <si>
    <t>ADQUISICION DE LLANTAS PARA VEHICULOS SOPORTE TECNICO</t>
  </si>
  <si>
    <t>C-2403-0600-16</t>
  </si>
  <si>
    <t>C-2403-0600-23-0-8</t>
  </si>
  <si>
    <t>BOLSA DE REPUESTOS MANTENIMIENTO CGAC</t>
  </si>
  <si>
    <t>C-2403-0600-23-0-2</t>
  </si>
  <si>
    <t>CONTRATAR LA ADQUISICION, INSTALACION Y PUESTA EN SERVICIO DE UN BANCO DE DATOS NOTAM, UN BANCO DE DATOS OPMET, UN MODULO PIB, UN MODULO FPL/RPL, UN MODULO AIP, UN MODULO eTOD Y UN MODULO DE DISEÑO DE PROCEDIMIEMTOS DE VUELO Y ESPACIOS AEREOS. VF</t>
  </si>
  <si>
    <t>C-2403-0600-16-0-1</t>
  </si>
  <si>
    <t>REPARACION DE MODULOS Y PARTES DE SISTEMAS RADAR INSTALADOS A NIVEL NACIONAL</t>
  </si>
  <si>
    <t>C-2403-0600-3-0-2</t>
  </si>
  <si>
    <t>ACTUALIZACION SISTEMA RADAR SECUNDARIO CALI</t>
  </si>
  <si>
    <t>PNA-VOL 2 V. 8 VIGILANCIA</t>
  </si>
  <si>
    <t>C-2403-0600-3-0-3</t>
  </si>
  <si>
    <t>ADQUISICION, INSTALACION Y PUESTA EN SERVICIO SISTEMAS DE MULTILATERACION Y/O ADS-B (VIGILANCIA DEPENDIENTE AUTOMATICA)</t>
  </si>
  <si>
    <t>ADQUISICION MAQUINAS DE BOMBEROS PARA EXTINCION DE INCENDIOS</t>
  </si>
  <si>
    <t xml:space="preserve">ADQUISICION DE MAQUINAS DE BOMBEROS </t>
  </si>
  <si>
    <t xml:space="preserve">SANTA MARTA YOPAL POPAYAN </t>
  </si>
  <si>
    <t>NUMERAL 1.1.2 ESTRATEGIA SEI</t>
  </si>
  <si>
    <t xml:space="preserve">SI                                      5. Cumplimiento de las metas del Plan de Navegación Aérea </t>
  </si>
  <si>
    <t>CALI, VALLEDUPAR NEIVA</t>
  </si>
  <si>
    <r>
      <t xml:space="preserve">ADQUISICION DE EQUIPOS Y HERRAMIENTAS PARA BOMBEROS Y RESCATE. </t>
    </r>
    <r>
      <rPr>
        <u/>
        <sz val="9"/>
        <color rgb="FF000000"/>
        <rFont val="Arial"/>
        <family val="2"/>
      </rPr>
      <t>SAR</t>
    </r>
  </si>
  <si>
    <t xml:space="preserve">ADQUISICION DE HERRAMIENTAS Y EQUIPOS PARA  BOMBEROS </t>
  </si>
  <si>
    <t xml:space="preserve">NUMERAL 1.1.2 ESTRATEGIA SEI, Titulo: Herramientas y Equipos Necesarios para Operaciones SEI, tabla: Lista relacionada con el equipo de salvamento
que tienen que llevar los vehículos RFF
</t>
  </si>
  <si>
    <t>ADQUISICION DE EQUIPOS DE PROTECCION PERSONAL PARA BOMBEROS Y RESCATE.</t>
  </si>
  <si>
    <t>ADQUISICION DE EQUIPOS DE PROETCCION PERSONAL</t>
  </si>
  <si>
    <r>
      <t>ADQUISICION DE ELEMENTOS DE PROTECCION PERSONAL PARA BOMBEROS Y RESCATE.</t>
    </r>
    <r>
      <rPr>
        <u/>
        <sz val="8"/>
        <color rgb="FF000000"/>
        <rFont val="Arial"/>
        <family val="2"/>
      </rPr>
      <t xml:space="preserve"> SEI</t>
    </r>
  </si>
  <si>
    <t>MANTENIMIENTO PREVENTIVO Y CORRECTIVO PARA LAS MAQUINAS DE BOMBEROS DE GRAN CAPACIDAD</t>
  </si>
  <si>
    <t xml:space="preserve">MANTENIMIENTO MAQUIJAS DE BOMBEROS GRAN CAPACIDAD  </t>
  </si>
  <si>
    <t>NUMERAL 1.1.2 ESTRATEGIA SEI, titulo: Vehículos de Extinción</t>
  </si>
  <si>
    <t>MANTENIMIENTO PREVENTIVO Y CORRECTIVO PARA LAS MAQUINAS DE BOMBEROS DE MENOR CAPACIDAD</t>
  </si>
  <si>
    <t xml:space="preserve">MANTENIMIENTO MAQUIJAS DE BOMBEROS MENOR CAPACIDAD  </t>
  </si>
  <si>
    <t>MANTENIMIENTO PREVENTIVO Y CORRECTIVO DE VEHICULOS DE RESCATE - NIVEL CENTRAL</t>
  </si>
  <si>
    <t xml:space="preserve">MANTENIMIENTO DE VEHICULOS </t>
  </si>
  <si>
    <t>ADQUISICION DE COMBUSTIBLES Y LUBRICANTES VEHICULOS DE BOMBEROS Y DE RESCATE</t>
  </si>
  <si>
    <t xml:space="preserve">ADQUISICION DE COMBUSTIBLE </t>
  </si>
  <si>
    <t>RENOVACION DE LLANTAS PARA MAQUINAS DE BOMBEROS Y VEHICULOS DE RESCATE</t>
  </si>
  <si>
    <t xml:space="preserve">ADQUISICION DE LLANTAS PARA MAQUINAS DE BOMBEROS  </t>
  </si>
  <si>
    <t>ADQUISICION PRODUCTOS PARA MANTENIMIENTO Y LIMPIEZA DE MAQUINAS DE BOMBEROS Y VEHICULOS DE RESCATE.</t>
  </si>
  <si>
    <t xml:space="preserve">ADQUISICION DE PRODUCTOS DE LIMPIEZA </t>
  </si>
  <si>
    <t>TRASLADO DE MAQUINAS DE BOMBEROS, VEHICULOS, EQUIPOS Y HERRRAMIENTAS DE RESCATE.</t>
  </si>
  <si>
    <t xml:space="preserve">TRASLADO DE MAQUINAS DE BOMBEROS </t>
  </si>
  <si>
    <t>MANTENIMIENTO DE EQUIPOS Y HERRAMIENTAS PARA BOMBEROS Y RESCATE (INCLUYEN REPUESTOS) SBA</t>
  </si>
  <si>
    <t xml:space="preserve">MANTENIMIENTO DE MAQUINAS Y HERRAMIENTAS DE BOMBEROS </t>
  </si>
  <si>
    <t xml:space="preserve"> 750.000.000 
</t>
  </si>
  <si>
    <t>NUMERAL 1.1.2 ESTRATEGIA SEI, Titulo: Herramientas y Equipos Necesarios para Operaciones SEI</t>
  </si>
  <si>
    <t xml:space="preserve">ADQUISICIÓN, INSTALACIÓN Y PUESTA EN MARCHA DE SISTEMAS Y EQUIPOS DE INSPECCIÓN, MÁQUINAS DE RAYOS X ARAUCA  BUENEVENTURA MITU ,PUERTO  CARREÑO, FLORENCIA,LETICA PTO ASIS,  </t>
  </si>
  <si>
    <t xml:space="preserve">ADQUISICION DE MAQUINAS DE  INSPECCION Y RX </t>
  </si>
  <si>
    <t xml:space="preserve"> ARAUCA  BUENEVENTURA MITU ,PUERTO  CARREÑO, FLORENCIA,LETICA PTO ASIS,  </t>
  </si>
  <si>
    <t>4.4.1. Res. 1357/17 art.. 70 num 11</t>
  </si>
  <si>
    <t xml:space="preserve">ADQUISICION, INSTALACION Y PUESTA EN FUNCIONAMIENTO DE CIRCUITOS CERRADOS DE TELEVISION. PARA LETICIA  </t>
  </si>
  <si>
    <t xml:space="preserve">ADQUISICION DE MAQUINAS DE  CIRCUTO CERRADO DE TV </t>
  </si>
  <si>
    <t xml:space="preserve">MANTENIMIENTO PREVENTIVO Y CORRECTIVO PARA LOS EQUIPOS DE RAYOS-X,Y DETECTOR DE METALES  CON SUS RESPECTIVOS KITS DE REPUESTOS ,  </t>
  </si>
  <si>
    <t xml:space="preserve">MANTENIMIENTO PREVENTIVO Y CORRECTIVO PARA LOS EQUIPOS DE RAYOS-X,Y DETECTOR DE METALES  </t>
  </si>
  <si>
    <t xml:space="preserve">Barranquilla ,Ipiales Pasto, Cali, Rioanegro, Bta Cna Almacen, Florencia, Neiva, Villavicencio, Tumaco Buenaventura, Puerto asis, </t>
  </si>
  <si>
    <t xml:space="preserve">JULIO </t>
  </si>
  <si>
    <t>DICEMBRE</t>
  </si>
  <si>
    <t>MANTENIMIENTO DE LOS CIRCUITOS CERRADOS DE TELEVISIÓN CON SUS CORRESPONDIENTES KITS DE REPUESTOS.</t>
  </si>
  <si>
    <t xml:space="preserve">MANTENIMIENTO DE LOS CIRCUITOS CERRADOS DE TELEVISIÓN </t>
  </si>
  <si>
    <t>MANTENIMIENTO DE EQUIPOS DE IDENTIFICACION CON SU CORRESPONDIENTE KIT DE REPUESTOS E INSUMOS EN EL NIVEL CENTRAL</t>
  </si>
  <si>
    <t xml:space="preserve">MANTENIMIENTO DE EQUIPOS DE IDENTIFICACION </t>
  </si>
  <si>
    <t>MANTENIMIENTO CONTROL DE ACCESOS E INCENDIOS - NEA CEA,</t>
  </si>
  <si>
    <t>CONTRATACION DE SERVICIOS DE SEGURIDAD DESTINADOS A LA OPERACIÓN  DE SEGURIDAD Y PROTECCION DE PERIMETROS EN AEROPUERTOS Y ESTACIONES AERONAUTICAS.</t>
  </si>
  <si>
    <t xml:space="preserve">NIVEL CENTRAL </t>
  </si>
  <si>
    <t>OBJETIVO No. 3</t>
  </si>
  <si>
    <t>CONTRATACION DE SERVICIOS DE VIGILANCIA ADMINISTRATIVA DESTINADOS A LA OPERACIÓN DE SEGURIDAD AEROPORTUARIA Y PROTECCION DE PERIMETROS EN AEROPUERTOS Y ESTACIONES AERONAUTICAS.</t>
  </si>
  <si>
    <t>FEBERO</t>
  </si>
  <si>
    <t>ADQUISICION DE INSUMOS Y ELEMENTOS PARA LA OPERACIÓN DE PUESTOS DE VIGILANCIA POLICIAL.</t>
  </si>
  <si>
    <t>4.4.1.Res. 1357/17 art.. 70 num 11</t>
  </si>
  <si>
    <t>REALIZACION DE SIMULACROS CONTRA ACTOS DE INTERFERENCIA ILICITA.</t>
  </si>
  <si>
    <t>4.4.1.Res. 1357/17 Ar.t. 70 num 11</t>
  </si>
  <si>
    <t xml:space="preserve">FEBRERO </t>
  </si>
  <si>
    <t>ADQUISICION DE SERVICIOS DE VIGILANCIA TECNICA PARA LAS ESTACIONES AERONAUTICAS</t>
  </si>
  <si>
    <t>FEBREO</t>
  </si>
  <si>
    <t xml:space="preserve">                    MARZO</t>
  </si>
  <si>
    <t>SERVICIOS  MEDICOS PARA LAS SANIDADES AEROPORTUARIAS DE:  NEIVA, IBAGUE,  PUERTO ASIS , FLORENCIA, LETICIA, BARRANQUILLA, PASTO, ARMENIA, IPIALES , POPAYAN,  TUMACO, ARAUCA, VILLAVICENCIO, YOPAL - UN SOLO PROCESO</t>
  </si>
  <si>
    <t>Contratar los servicios médicos y de auxiliares de enfermería de las sanidades aeroporturias para los aeropuertos administrados por la Unidad Administrativa  Especial de Aeronáutica Civil</t>
  </si>
  <si>
    <t>NEIVA, IBAGUE,  PUERTO ASIS , FLORENCIA, LETICIA, BARRANQUILLA, PASTO, ARMENIA, IPIALES , POPAYAN,  TUMACO, ARAUCA, VILLAVICENCIO, YOPAL - UN SOLO PROCESO</t>
  </si>
  <si>
    <t>4.6</t>
  </si>
  <si>
    <t xml:space="preserve">5. Cumplimiento de las metas del Plan de Navegación Aérea </t>
  </si>
  <si>
    <t>Mayo</t>
  </si>
  <si>
    <t>Junio</t>
  </si>
  <si>
    <t>Agosto</t>
  </si>
  <si>
    <t>Diciembre</t>
  </si>
  <si>
    <t>SERVICIOS DE ENFERMERIA PARA LAS SANIDADES AEROPORTUARIAS DE:  NEIVA, IBAGUE,  PUERTO ASIS , FLORENCIA, LETICIA, BARRANQUILLA, PASTO, ARMENIA, IPIALES , POPAYAN,  TUMACO, ARAUCA, VILLAVICENCIO, YOPAL - UN SOLO PROCESO</t>
  </si>
  <si>
    <t xml:space="preserve">CONTRATAR LA ELABORACION DEL ESTUDIO DE IMPACTO AMBIENTAL REQUERIDO  PARA EL TRAMITE DE LICENCIA AMBIENTAL EN EL PROYECTO DE  OBRAS DE MODIFICACION Y AMPLIACION  DEL AEROPUERTO DE BUENAVENTURA </t>
  </si>
  <si>
    <t xml:space="preserve">ELABORACION DEL ESTUDIO DE IMPACTO AMBIENTAL AMPLIACION  DEL AEROPUERTO DE BUENAVENTURA </t>
  </si>
  <si>
    <t>CAP.402/ 4,2,1/ 4,2,2/ 4,2,3</t>
  </si>
  <si>
    <t xml:space="preserve">CONTRATAR LA ELABORACION DEL ESTUDIO DE IMPACTO AMBIENTAL (EIA) PARA EL TRAMITE DE LICENCIA AMBIENTAL DE LAS OBRAS DE CERTIFICACION DEL AEROPUERTO SIMON BOLIVAR  DE LA CIUDAD DE SANTA MARTA </t>
  </si>
  <si>
    <t xml:space="preserve">ELABORACION DEL ESTUDIO DE IMPACTO AMBIENTAL AEROPUERTO SIMON BOLIVAR  DE LA CIUDAD DE SANTA MARTA </t>
  </si>
  <si>
    <t>SANTA MARTA</t>
  </si>
  <si>
    <t>CONTRATAR EL ESTUDIO DE LA POSIBLE INFLUENCIA DEL RUIDO AERONÁUTICO DE LA NUEVA CONDICIÓN DE OPERACIÓN, SOBRE LA PRODUCTIVIDAD DE LA GANADERÍA, LA AVIFAUNA  Y HUMEDAL GUALI, EN LA ZONA RURAL DEL MUNICIPIO DE FUNZA, ÁREA DE INFLUENCIA DEL AEROPUERTO ELDORADO DE BOGOTÁ.  (EN CUMPLIMIENTO DE LA RESOLUCIÓN 1034 DE 2015 EXPEDIDA POR LA  ANLA PARA EL AEROPUERTO ELDORADO.)</t>
  </si>
  <si>
    <t>ESTUDIO DE LA POSIBLE INFLUENCIA DEL RUIDO AERONÁUTICO EN LA ZONA RURAL DEL MUNICIPIO DE FUNZA  ÁREA DE INFLUENCIA DEL AEROPUERTO ELDORADO DE BOGOTÁ.</t>
  </si>
  <si>
    <t xml:space="preserve">ELDORADO </t>
  </si>
  <si>
    <t>CONTRATAR EL ESTUDIO PARA LA COMPROBACIÓN DEL CUMPLIMIENTO DE LOS LIMITES DE EXPOSICIÓN A CAMPOS ELECTROMAGNÉTICOS EN ESTACIONES AERONÁUTICAS, AEROPUERTOS Y SISTEMAS AERONÁUTICOS.  (EL MONITOREO SE DESARROLLARÁ EN CUMPLIMIENTO AL DECRETO 195 DE 2005 EMITIDO POR EL MINISTERIO DE PROTECCIÓN SOCIAL, MINISTERIO DE TELECOMUNICACIONES Y MINISTERIO DE AMBIENTE, VIVIENDA Y DESARROLLO TERRITORIAL)</t>
  </si>
  <si>
    <t>ESTUDIO PARA LA COMPROBACIÓN DEL CUMPLIMIENTO DE LOS LIMITES DE EXPOSICIÓN A CAMPOS ELECTROMAGNÉTICOS EN ESTACIONES AERONÁUTICAS, AEROPUERTOS Y SISTEMAS AERONÁUTICOS</t>
  </si>
  <si>
    <t>CONTRATAR LOS PROGRAMAS DE MONITOREO AMBIENTAL, AIRE,  RUIDO Y MANEJO DE RESIDUOS SOLIDOS EN AEROPUERTOS DE LAS DIFERENTES REGIONALES DE LA ENTIDAD.</t>
  </si>
  <si>
    <t>MONITOREO AMBIENTAL, AIRE,  RUIDO Y MANEJO DE RESIDUOS SOLIDOS</t>
  </si>
  <si>
    <t>CONTRATAR LOS ESTUDIOS SOBRE IMPACTO AMBIENTAL EN LOS AEROPUERTOS DE LAS DIFERENTES REGIONALES DE LA ENTIDAD.</t>
  </si>
  <si>
    <t>IMPACTO AMBIENTAL EN LOS AEROPUERTOS</t>
  </si>
  <si>
    <t>CONTRATACION ELABORACION Y ACTUALIZACION DE PLANES DE MANEJO AMBIENTAL EN AEROPUERTOS DE LAS DIFERENTES REGIONALES DE LA ENTIDAD,</t>
  </si>
  <si>
    <t xml:space="preserve"> ELABORACION Y ACTUALIZACION DE PLANES DE MANEJO AMBIENTAL</t>
  </si>
  <si>
    <t>CONTRATAR LAS INTERVENTORIA AMBIENTALES DE LOS DIFERENTES PROYECTOS DEL NIVEL CENTRAL Y DEMAS REGIONALES DE LA ENTIDAD, PARA  EL PROGRAMA DE  LEVANTAMIENTO DE INFORMACION PARA ESTUDIOS PLANES Y PROGRAMAS AMBIENTALES.</t>
  </si>
  <si>
    <t>INTERVENTORIA AMBIENTALES DE LOS DIFERENTES PROYECTOS DEL NIVEL CENTRAL Y DEMAS REGIONALES</t>
  </si>
  <si>
    <t xml:space="preserve">CONTRATAR LA PODA Y TALA DE ARBOLES EN LOS AEROPUERTOS DE LAS REGIONALES DE LA  ENTIDAD </t>
  </si>
  <si>
    <t>PODA Y TALA DE ARBOLES EN LOS AEROPUERTOS</t>
  </si>
  <si>
    <t>CONTRATAR EL DESARROLLO DE  PROGRAMAS DE CONTROL AMBIENTAL EN LAS DIFERENTES REGIONALES DE LA ENTIDAD</t>
  </si>
  <si>
    <t>DESARROLLO DE  PROGRAMAS DE CONTROL AMBIENTAL</t>
  </si>
  <si>
    <t>CONTRATAR EL MANTENIMIENTO DE  TRATAMIENTO DE AGUAS RESIDUALES  Y TRATAMIENTO DE  AGUA POTABLE  EN LAS DIFERENTES REGIONALES DE LA ENTIDAD</t>
  </si>
  <si>
    <t xml:space="preserve">MANTENIMIENTO DE  TRATAMIENTO DE AGUAS RESIDUALES  Y TRATAMIENTO DE  AGUA POTABLE </t>
  </si>
  <si>
    <t>CONTRATAR EL MANEJO DE RESIDUOS SOLIDOS DE LOS  DIFERENTES AEROPUERTOS EN LAS REGIONALES DE LA ENTIDAD.</t>
  </si>
  <si>
    <t>MANEJO DE RESIDUOS SOLIDOSEN AEROPUERTOS</t>
  </si>
  <si>
    <t>CONTRATAR LAS INTERVENTORIA AMBIENTALES DE LOS DIFERENTES PROYECTOS DEL NIVEL CENTRAL Y DEMAS REGIONALES DE LA ENTIDAD, PARA  EL PROGRAMA DE  ADECUACION, MANTENIMINTO Y MEJORAMIENTO DE LA INFRAESTRUCTURA AMBIENTAL AEROPORTUARIA</t>
  </si>
  <si>
    <t>INTERVENTORIA AMBIENTALES DE LOS DIFERENTES PROYECTOS DEL NIVEL CENTRAL Y DEMAS REGIONALES,</t>
  </si>
  <si>
    <r>
      <rPr>
        <sz val="11"/>
        <color theme="1"/>
        <rFont val="Calibri"/>
        <family val="2"/>
        <scheme val="minor"/>
      </rPr>
      <t>APLICACIÓN DE LOS PROGRAMAS DE SALUD OCUPACIONAL</t>
    </r>
    <r>
      <rPr>
        <sz val="11"/>
        <color theme="1"/>
        <rFont val="Calibri"/>
        <family val="2"/>
        <scheme val="minor"/>
      </rPr>
      <t xml:space="preserve"> (SISTEMA DE GESTION DE LA SEGURIDAD Y SALUD EN EL TRABAJO) Y BIENESTAR SOCIAL</t>
    </r>
  </si>
  <si>
    <t>UNICO PAGO</t>
  </si>
  <si>
    <t>CUMPLIMIENTO DE PROGRAMA DE GESTION DEL TALENTO HUMANO</t>
  </si>
  <si>
    <t xml:space="preserve">JUNIO </t>
  </si>
  <si>
    <t xml:space="preserve">MAYO </t>
  </si>
  <si>
    <r>
      <t xml:space="preserve">ACTUALIZACIÓN/ADQUISICIÓN, INSTALACIÓN Y PUESTA EN FUNCIONAMIENTO DE POSICIONES DE VISUALIZACIÓN Y PLAN DE VUELO TORRES DE CONTROL A NIVEL NACIONAL </t>
    </r>
    <r>
      <rPr>
        <b/>
        <sz val="10"/>
        <color rgb="FFFF0000"/>
        <rFont val="Arial"/>
        <family val="2"/>
      </rPr>
      <t>VF</t>
    </r>
  </si>
  <si>
    <r>
      <t xml:space="preserve">PNA-NUM.3 MET AERON
</t>
    </r>
    <r>
      <rPr>
        <sz val="11"/>
        <color rgb="FFFF0000"/>
        <rFont val="Calibri"/>
        <family val="2"/>
        <scheme val="minor"/>
      </rPr>
      <t>(CUADRO INVERSION NO LO CONTEMPLA)</t>
    </r>
  </si>
  <si>
    <t>$2,016,948,692  (SOLICITAR 2018 Y 2019)</t>
  </si>
  <si>
    <t>AERONAUTICA CIVIL
Cronogramas de Inversión 2018
Dependencia: Secretaria de Seguridad Aerea</t>
  </si>
  <si>
    <t>CONTROL OPERACIONAL PARA GARANTIZAR LA SEGURIDAD AEREA</t>
  </si>
  <si>
    <t>240906003-1</t>
  </si>
  <si>
    <t>CONTRATAR ASESORIAS DE EXPERTOS EN CERTIFICACION DE PRODUCTOS AERONAUTICOS</t>
  </si>
  <si>
    <t>BOGOTA</t>
  </si>
  <si>
    <t>INDICE DE ACCIDENTALIDAD</t>
  </si>
  <si>
    <t>240906003-3</t>
  </si>
  <si>
    <t>PAGO CUOTA SUSCRIPCION CONVENIO INTERNACIONAL</t>
  </si>
  <si>
    <t>SI - INDICADOR INDICE DE ACCIDENTALIDAD</t>
  </si>
  <si>
    <t>240906003-4</t>
  </si>
  <si>
    <t>CONTRATAR LA ACTUALIZACION Y COMPRA DOCUMENTOS MERCANCIAS PELIGROSAS</t>
  </si>
  <si>
    <t>SI - INDICADOR INDICE DE ACCIDENTALIDAD Y EMPRESAS SMS EN FASE 4</t>
  </si>
  <si>
    <t xml:space="preserve">CONTRATAR LA ACTUALIZACION Y COMPRA DOCUMENTOS AERONAVEGABILIDAD </t>
  </si>
  <si>
    <t>SI - INDICADOR INDICE DE ACCIDENTALIDAD Y EMPRESAS SMS EN FASE 5</t>
  </si>
  <si>
    <t>CONTRATAR LA ACTUALIZACION Y COMPRA DOCUMENTOS SEGURIDAD OPERACIONAL</t>
  </si>
  <si>
    <t>SI - INDICADOR INDICE DE ACCIDENTALIDAD Y EMPRESAS SMS EN FASE 6</t>
  </si>
  <si>
    <t>240906003-5</t>
  </si>
  <si>
    <t xml:space="preserve">CONTRATAR EL SUMINISTRO DE COMBUSTIBLE Y LUBRICANTES </t>
  </si>
  <si>
    <t>240906003-7</t>
  </si>
  <si>
    <t xml:space="preserve">CONTRATAR LA PRESTACION DE SERVICIO DE MANTENIMIENTO PARA LOS VEHICULOS </t>
  </si>
  <si>
    <t>240906003-8</t>
  </si>
  <si>
    <t>CONTRATAR LA ADQUISICION DE PRUEBAS DE SUSTANCIAS PSICOACTIVAS Y DE ALCOHOL Y DROGAS</t>
  </si>
  <si>
    <t>240906003-9</t>
  </si>
  <si>
    <t>CONTRATAR LA ADQUISICION DE PRUEBAS PSICOTECNICAS Y/O PSICOMETRICAS</t>
  </si>
  <si>
    <t>240906003-11</t>
  </si>
  <si>
    <t>CONTRATAR LA PRESTACION DE SERVICIOS DE CALIBRACION DE ALCOHOLIMETROS</t>
  </si>
  <si>
    <t>ASESORIAS Y SERVICIOS DE CONSULTORIAS
CONTRATAR - ASESORIAS PARA EL FORTALECIMIENTO INSTITUCIONAL</t>
  </si>
  <si>
    <t>IMPLEMENTACION DE METODOLOGIA PARA EL AUMENTO TARIFARIO</t>
  </si>
  <si>
    <t>SI 
FORTALECER LA GESTION Y EFICIENCIA INSTITUCIONAL</t>
  </si>
  <si>
    <t>ASESORIAS Y SERVICIOS DE CONSULTORIAS
ASESORIAS PARA EL FORTALECIMIENTO INSTITUCIONAL</t>
  </si>
  <si>
    <t>CONTRATACIÓN INSPECTORES PARA LA SEGURIDAD AEREA</t>
  </si>
  <si>
    <t>SI 
MEJORAR LA FACILITACION Y LA SEGURIDAD DE LA AVIACION CIVIL</t>
  </si>
  <si>
    <t>PROYECTO GESTION DOCUMENTAL</t>
  </si>
  <si>
    <t>CONTRATAR SERVICIOS PROFESIONALES DE APOYO Y ASESORÍA PARA PLANES MAESTROS</t>
  </si>
  <si>
    <t>SI 
MEJORAR LA EFICIENCIA E INCREMENTAR LA CAPACIDAD DE LOS SERVICIOS A LA NAVEGACION AEREA Y DE LOS SERVICIOS AEROPORTUARIOS</t>
  </si>
  <si>
    <t>ASESORIAS Y SERVICIOS DE CONSULTORIAS
CONTRATAR LAS CONSULTORIAS PARA ELABORACION Y ACTUALIZACION DE PLANES MAESTROS DE LOS AEROPUERTOS.</t>
  </si>
  <si>
    <t>CONTRATAR LA ACTUALIZACIÓN DE LOS PLANES MAESTROS DE LOS AEROPUERTOS SIMÓN BOLÍVAR DE SANTA MARTA Y ALFONSO LÓPEZ PUMAREJO DE VALLEDUPAR</t>
  </si>
  <si>
    <t>Volumen II: Instalación y Servicios</t>
  </si>
  <si>
    <t xml:space="preserve">ABRIL </t>
  </si>
  <si>
    <t>ELABORACION PLAN MAESTRO DEL AEROPUERTO GERMAN OLANO DE PUERTO CARREÑO Y LOS ESQUEMAS DE PLANIFICACION AEROPORTUARIA DEL AEROPUERTO DE CONTADOR DE PITALITO Y SAN BERNARDO DE MOMPOX</t>
  </si>
  <si>
    <t>ELABORACION PLAN MAESTRO O ESQUEMA DE PLANIFICACION AEROPORTUARIA DE LA RED PACIFICO</t>
  </si>
  <si>
    <t>CONTRATAR LA ACTUALIZACIÓN DEL PLAN MAESTRO DEL AEROPUERTO EL DORADO DE BOGOTÁ</t>
  </si>
  <si>
    <t xml:space="preserve"> </t>
  </si>
  <si>
    <t>PROYECTO DE INVERSION</t>
  </si>
  <si>
    <t>REQUIERE TRÁMITES PRESUPUESTALES ANTE LA OAP (VIGENCIAS FUTURAS, TRASLADOS)</t>
  </si>
  <si>
    <t>SI SE ENCUENTRA INCLUIDO EN EL PLAN DE NAVEGACION AEREA</t>
  </si>
  <si>
    <t>SI, NO o No Aplica (En ejecucion por via VF autorizada año inm anterior</t>
  </si>
  <si>
    <t>SI, NO o No Aplica</t>
  </si>
  <si>
    <t xml:space="preserve">Visita al área adquirir </t>
  </si>
  <si>
    <t xml:space="preserve">Elaboración del plano </t>
  </si>
  <si>
    <t xml:space="preserve">Recopilación y Solicitud de documentos de titulación  </t>
  </si>
  <si>
    <t>Estudio de Titulación</t>
  </si>
  <si>
    <t xml:space="preserve">Solicitud del  Avalúo </t>
  </si>
  <si>
    <t>Solicitud CDP</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</si>
  <si>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</si>
  <si>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</si>
  <si>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</si>
  <si>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</si>
  <si>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TOTAL ASIGNADO</t>
  </si>
  <si>
    <t>112608001 ADQUISICION  TERRENOS PARA  CONTRUCCION Y  AMPLIACION DE AEROPUERTOS</t>
  </si>
  <si>
    <t>ADQUISICIÓN DE LOS LOTES UBICADOS EN EL ÁREA DEL PROYECTO DE EXPANSION DEL AEROPUERTO EL EMBRUJO DE PROVIDENCIA</t>
  </si>
  <si>
    <t>AEROPUERTO DE PROVIDENCIA</t>
  </si>
  <si>
    <t>ADQUISICIÓN DE LOS PREDIOS NECESARIOS PARA LA IMPLEMENTACIÓN DEL PLAN MAESTRO DEL AEROPUERTO HACARITAMA</t>
  </si>
  <si>
    <t>AEROPUERTO DE AGUACHICA</t>
  </si>
  <si>
    <t>ADQUISICIÓN DE LOS PREDIOS NECESARIOS PARA LA IMPLEMENTACIÓN DEL PLAN MAESTRO DEL AEROPUERTO DE  YOPAL</t>
  </si>
  <si>
    <t>EL YOPAL</t>
  </si>
  <si>
    <t>ADQUISICIÓN DE LOS PREDIOS NECESARIOS PARA CUMPLIMIENTO DE ACCION POPULAR BARRERA ANTIRRUIDO CARTAGENA</t>
  </si>
  <si>
    <t xml:space="preserve">AEROPUERTO INTERNACIONAL RAFEL NUÑEZ </t>
  </si>
  <si>
    <t>ADQUISICIÓN DE LOS PREDIOS NECESARIOS PARA LA IMPLEMENTACIÓN DEL PLAN MAESTRO DEL AEROPUERTO DE TOLÚ</t>
  </si>
  <si>
    <t>AEROPUERTO GOLFO DE MORROSQUILLO</t>
  </si>
  <si>
    <t>CONTRATACIÓN DE LOS AVALÚOS DE PREDIOS QUE REQUIERA AQUIRIR LA ENTIDAD</t>
  </si>
  <si>
    <t>(Radicación proyecto Dirección Administrativa)</t>
  </si>
  <si>
    <t>(Fecha en la cual ya debe de estar legalizado el contrato para pagar mediante actas parciales)</t>
  </si>
  <si>
    <t>El esquema de inversiones o Plan de Inversiones del PNA, contempla recursos para atender los aeropuertos, según las diferentes regiones del país</t>
  </si>
  <si>
    <t>Requiere Convenio Interadministrativo con el ente territorial</t>
  </si>
  <si>
    <t>MEJORAR LA EFICIENCIA E INCREMENTAR LA CAPACIDAD DE LOS SERVICIOS A LA NAVEGACIÓN AÉREA Y DE LOS SERVICIOS AEROPORTUARIOS (Objetivo Estratégico 2).
APORTAN A INDICADORES SINERGIA: "Aeropuertos para la Prosperidad intervenidos"</t>
  </si>
  <si>
    <t>Las Direcciones Regionales Aeronáuticas establecen el programa de intervenciones</t>
  </si>
  <si>
    <t>POPAYÁN</t>
  </si>
  <si>
    <t>CONTRATAR LA INTERVENTORIA TECNICA, FINANCIERA Y ADMINISTRATIVA DE LOS DISEÑOS Y OBRAS DE MANTENIMIENTO DE LA PLATAFORMA DEL AEROPUERTO GUILLERMO LEON VALENCIA DE POPAYÁN</t>
  </si>
  <si>
    <t>CONTRATAR LOS DISEÑOS Y OBRAS DE MANTENIMIENTO DE LA PLATAFORMA DEL AEROPUERTO GUILLERMO LEON VALENCIA DE POPAYÁN.</t>
  </si>
  <si>
    <t>CONTRATAR LOS ESTUDIOS Y DISEÑOS DE LAS OBRAS DE MANTENIMIENTO DE LA INFRAESTRUCTURA AEROPORTUARIA NACIONAL</t>
  </si>
  <si>
    <t>MEJORAR LA EFICIENCIA E INCREMENTAR LA CAPACIDAD DE LOS SERVICIOS A LA NAVEGACIÓN AÉREA Y DE LOS SERVICIOS AEROPORTUARIOS (Objetivo Estratégico 2).
APORTAN A INDICADORES SINERGIA: "Intervenciones de mantenimiento"</t>
  </si>
  <si>
    <t>El Plan de Inversiones del PNA no  considera la infraestructura Administrativa, pues es aquella necesaria para el funcionamiento de la entidad.</t>
  </si>
  <si>
    <t>El Plan de inversiones del PNA contempla recursos para la atención de las estaciones aeronáuticas.</t>
  </si>
  <si>
    <t>PROVIDENCIA</t>
  </si>
  <si>
    <t>PAGO PASIVO EXIGIBLE - VIGENCIA EXPIRADA</t>
  </si>
  <si>
    <t>MEJORAR LA EFICIENCIA E INCREMENTAR LA CAPACIDAD DE LOS SERVICIOS A LA NAVEGACIÓN AÉREA Y DE LOS SERVICIOS AEROPORTUARIOS (Objetivo Estratégico 2).
APORTAN A INDICADORES SINERGIA: "Aeropuertos con obras de Construcción" y "Aeropuertos intervenidos"</t>
  </si>
  <si>
    <t>Mes estimado de finalización del contrato</t>
  </si>
  <si>
    <t>Se encuentra direccionado a un indicador del PEI?. Si SI, señalar a cual.</t>
  </si>
  <si>
    <t>Si aplica, enunciar en que parte del PNA se encuentra el compromiso a realizar.</t>
  </si>
  <si>
    <t>Julio  2022</t>
  </si>
  <si>
    <t>octubre</t>
  </si>
  <si>
    <t>Noviembre</t>
  </si>
  <si>
    <t>septiembre</t>
  </si>
  <si>
    <t xml:space="preserve">Si
16.2 Usabilidad de las Soluciones y Servicios 
16.3 Disponibilidad de Soluciones Informáticas </t>
  </si>
  <si>
    <t>No Aplica</t>
  </si>
  <si>
    <t xml:space="preserve">MANTENIMIENTO AL SOFTWARE DEL SISTEMA DE INFORMACION DE GESTION AERONAUTICA - SIGA </t>
  </si>
  <si>
    <t>No aplica</t>
  </si>
  <si>
    <t>Viene con VF</t>
  </si>
  <si>
    <t>SOPORTE, MANTENIMIENTO Y DEPURACION DE DATOS PARA EL SISTEMA DE INFORMACION DE GESTION AERONÁUTICA – S.I.G.A.</t>
  </si>
  <si>
    <t>Abril</t>
  </si>
  <si>
    <t>Marzo</t>
  </si>
  <si>
    <t>Bolsa de horas atención productos Oracle</t>
  </si>
  <si>
    <t>Febrero</t>
  </si>
  <si>
    <t>MANTENIMIENTO Y SOPORTE TECNICO BALANCEADORES F5</t>
  </si>
  <si>
    <t>ACTUALIZACION Y MANTENIMIENTO A LA APLICACIÓN MOVIL DE LA AERONAUTICA CIVIL</t>
  </si>
  <si>
    <t>MANTENIMIENTO Y SOPORTE TECNICO AL SOFTWARE DE GESTION DE CONTROL DE COMPUTO - BSM</t>
  </si>
  <si>
    <t>SOPORTE Y MANTENIMIENTO AL SISTEMA DE SEGURIDAD ANTIVIRUS MCAFEE</t>
  </si>
  <si>
    <t>Soporte y Mantenimiento a la seguridad perimetral (Firewall Forcepoint, IPS Mcafeey WebGate Proxy Mcafee)</t>
  </si>
  <si>
    <t>MANTENIMIENTO AL SOFTWARE DEL SISTEMA DE INFORMACION SIGMA</t>
  </si>
  <si>
    <t>ACTUALIZACION Y SOPORTE  AL SISTEMA DE VIDEOCONFERENCIA DE LA ENTIDAD</t>
  </si>
  <si>
    <t>SOPORTE Y MANTENIMIENTO A LA PLATAFORMA VMWARE</t>
  </si>
  <si>
    <t>SOPORTE  Y MANTENIMIENTO AL SOFTWARE  DATAPROTECTOR</t>
  </si>
  <si>
    <t>MANTENIMIENTO AL SOFTWARE DEL SISTEMA INFORMACION PAF (JDEDWARDS).</t>
  </si>
  <si>
    <t>ACTUALIZACION Y MANTENIMIENTO AL SOFTWARE   MICROSTATION</t>
  </si>
  <si>
    <t>Septiembre</t>
  </si>
  <si>
    <t>SOPORTE Y  MANTENIMIENTO  AL SOFTWARE DEL SISTEMA DE INFORMACION AERONAUTICO SIA/AIM</t>
  </si>
  <si>
    <t>Enero</t>
  </si>
  <si>
    <t>MANTENIMIENTO Y SOPORTE AL SISTEMA DE CARNETIZACION Y CONTROL DE ACCESO DE LA ENTIDAD</t>
  </si>
  <si>
    <t xml:space="preserve">MANTENIMIENTO AL SOFTWARE DEL SISTEMA DE INFORMACION DE  PROCESOS JUDICIALES - ORION  </t>
  </si>
  <si>
    <t>ACTUALIZACION Y MANTENIMIENTO AL SOFTWARE SPSS</t>
  </si>
  <si>
    <t xml:space="preserve">MANTENIMIENTO AL SOFTWARE DEL SISTEMA DE INFORMACION COMPENDIOS JURIDICOS </t>
  </si>
  <si>
    <t>SOPORTE Y MANTENIMIENTO AL SOFTWARE DEL SISTEMA DE INFORMACION ACADEMICO DEL CEA - SIA II</t>
  </si>
  <si>
    <t>SOPORTE Y MANTENIMIENTO AL SISTEMA INTEGRADO DE GESTIÓN MECI Y CALIDAD</t>
  </si>
  <si>
    <t>Julio</t>
  </si>
  <si>
    <t>MANTENIMIENTO AL SOFTWARE DEL SISTEMA DE INFORMACION PARA ASIGNACION DE TURNOS Y MANEJO DE DIARIO DE SEÑALES - CONTROLT</t>
  </si>
  <si>
    <t xml:space="preserve">MANTENIMIENTO AL SOFTWARE DEL SISTEMA DE INFORMACION DE TALENTO HUMANO  - SITAH </t>
  </si>
  <si>
    <t>MANTENIMIENTO AL SOFTWARE DEL SISTEMA DE INFORMACION DE GESTION DOCUMENTAL  - ADI</t>
  </si>
  <si>
    <t>SOPORTE Y MANTENIMIENTO AL SOFTWARE DEL SISTEMA DE INFORMACION DE TESORERIA ALFA GL</t>
  </si>
  <si>
    <t>MANTENIMIENTO  AL SOFTWARE DE LOS SISTEMAS MICROSOFT - SOPORTE PREMIER</t>
  </si>
  <si>
    <t>SOPORTE TECNICO AL SOFTWARE DE BASES DE DATOS Y PRODUCTOS ORACLE.</t>
  </si>
  <si>
    <t>C-2499-0600-1-0-2
ACTUALIZACION, SOPORTE Y MANTENIMIENTO AL SOFTWARE DE LA INFRAESTRUCTURA TECNOLOGICA INFORMATICA</t>
  </si>
  <si>
    <t>MESA DE SERVICIOS INTEGRADOS PARA SOPORTE Y MANTENIMIENTO DE LOS SERVICIOS INFORMATICOS DE LA ENTIDAD. (Semestre II 2018)</t>
  </si>
  <si>
    <t>CONTRATAR UNA MESA DE SERVICIOS INTEGRADOS DE SOPORTE TECNICO Y MANTENIMIENTO PARA LOS EQUIPOS DE COMPUTO Y RED DE DATOS Y LA ADQUISICION DE UNA SOLUCION DE SERVICIOS INFORMATICOS INTEGRADOS DE IMPRESIÓN PARA LAS AREAS DE LA ENTIDAD.</t>
  </si>
  <si>
    <t>C-2499-0600-1-0-1
MANTENIMIENTO Y SOPORTE AL HARDWARE DE LA INFRAESTRUCTURA TECNOLOGICA INFORMATICA CON KIT DE REPUESTOS.</t>
  </si>
  <si>
    <t>Agosto de 2019</t>
  </si>
  <si>
    <t xml:space="preserve">Si
16.1 Soluciones informáticas funcionales
16.3 Disponibilidad de Soluciones Informáticas </t>
  </si>
  <si>
    <t>Si</t>
  </si>
  <si>
    <t>ADQUISICIÓN E IMPLEMENTACIÓN DE LOS SERVICIOS DE CANALES DE COMUNICACIONES PARA LOS SISTEMAS DE INFORMACIÓN (Semestre II 2018)</t>
  </si>
  <si>
    <t>Viene con VF
$ 531.613.103</t>
  </si>
  <si>
    <t xml:space="preserve">SERVICIOS DE CANALES DE COMUNICACIONES PARA LOS SISTEMAS DE INFORMACIÓN (Semestre I 2018) </t>
  </si>
  <si>
    <t>C-2499- 0600-2-0-8
ADQUIRIR E IMPLEMENTAR SERVICIOS DE CANALES DE COMUNICACIONES PARA LOS SISTEMAS DE INFORMACION.</t>
  </si>
  <si>
    <t>Diciembre de 2019</t>
  </si>
  <si>
    <t>Octubre</t>
  </si>
  <si>
    <t>IMPLEMENTACIÓN DEL SISTEMA DE GESTIÓN DE SEGURIDAD DE LA INFORMACIÓN -SGSI DE LA ENTIDAD PARA LOS PROCESOS QUE CONFORMAN LOS SERVICIOS DE NAVEGACION AEREA DE LA ENTIDAD</t>
  </si>
  <si>
    <t>C-2499- 0600-2-0-7
ADQUIRIR, INSTALAR Y COLOCAR EN FUNCIONAMIENTO HARDWARE, SOFTWARE Y SERVICIOS PARA LA SEGURIDAD INFORMATICA Y DE LA INFORMACION DE LA ENTIDAD.</t>
  </si>
  <si>
    <t>Si
16.1 Soluciones informáticas funcionales</t>
  </si>
  <si>
    <t>No</t>
  </si>
  <si>
    <t>ADQUISICIÓN INSTALACIÓN Y PUESTA EN FUNCIONAMIENTO DE EQUIPOS Y SOFTWARE DE COMUNICACIONES PARA LA ADMINISTRACION DE LA RED DE DATOS.</t>
  </si>
  <si>
    <t>C-2499- 0600-2-0-6
ADQUIRIR, INSTALAR Y COLOCAR EN FUNCIONAMIENTO EQUIPOS DE SOFTWARE DE COMUNICACIONES PARA LA ADMINISTRACION DE LA RED DE DATOS.</t>
  </si>
  <si>
    <t>Si
16.1 Soluciones informáticas funcionales
16.2 Usabilidad de las Soluciones y Servicios</t>
  </si>
  <si>
    <t xml:space="preserve">IMPLEMENTAR EL MODELO DE GESTIÓN DE TI BASADO EN EL PROCESO DE ARQUITECTURA EMPRESARIAL DISEÑADO PARA LA ENTIDAD. </t>
  </si>
  <si>
    <t>Si
16.1 Soluciones informáticas funcionales
16.4 Cobertura de Soluciones Informáticas
16.2 Usabilidad de las Soluciones y Servicios</t>
  </si>
  <si>
    <t>ANÁLISIS, DISEÑO E IMPLEMENTACIÓN DE SOLUCIÓN TECNOLÓGICA PARA EL SISTEMA DE GESTIÓN DOCUMENTAL Y MODELO DE COLABORACIÓN EN INTRANET.</t>
  </si>
  <si>
    <t xml:space="preserve">Si
16.1 Soluciones informáticas funcionales
16.2 Usabilidad de las Soluciones y Servicios </t>
  </si>
  <si>
    <t>MIGRACIÓN DE LOS SERVICIOS IMPLEMENTADOS EN LA PLATAFORMA DE GOOGLE EARTH ENTERPRISE SERVER Y FUSIÓN A LA PLATAFORMA ARCGIS</t>
  </si>
  <si>
    <t>ADQUISICIÓN, INSTALACIÓN Y PUESTA EN FUNCIONAMIENTO DE SOLUCIONES INFORMÁTICAS INTEGRADAS PARA LA GESTION Y TRATAMIENTO DE PQRD DE LA ENTIDAD.</t>
  </si>
  <si>
    <t>ADQUISICIÓN, IMPLEMENTACIÓN Y PUESTA EN FUNCIONAMIENTO DE APLICACIONES AUXILIARES O COMPLEMENTARIAS PARA APOYAR LOS PROCESOS NO CONTEMPLADOS EN EL SIIF NACIÓN.</t>
  </si>
  <si>
    <t>Julio de 2022</t>
  </si>
  <si>
    <t>ADQUISICION DE UNA SOLUCION DE SERVICIOS INFORMÁTICOS INTEGRADOS DE IMPRESIÓN  PARA LAS AREAS DE LA ENTIDAD. (Semestre II - 2018)
Continuidad a los servicios de impresión controlada y administrada.</t>
  </si>
  <si>
    <t>Viene con VF
$ 267.519.084</t>
  </si>
  <si>
    <t xml:space="preserve">SERVICIOS DE IMPRESIÓN CONTROLADA Y ADMINISTRADA  (Semestre I - 2018)  </t>
  </si>
  <si>
    <t>C-2499- 0600-2-0-4
ADQUIRIR, INSTALAR Y COLOCAR EN FUNCIONAMIENTO SOLUCIONES INFORMATICAS PARA LAS AREAS ADMINISTRATIVAS, OPERATIVAS Y DE MISION DE LA ENTIDAD.</t>
  </si>
  <si>
    <t xml:space="preserve">ADQUISICION, INSTALACIÓN Y PUESTA EN FUNCIONAMIENTO DE CABLEADO LOCAL ESTRUCTURADO.
Implementar cableado estructurado de mayor capacidad para los aeropuertos de Yopal, Leticia, Puerto Inírida, Mariquita, Valledupar, Barrancabermeja, Santa Marta, </t>
  </si>
  <si>
    <t>C-2499- 0600-2-0-3
ADQUIRIR, INSTALAR Y COLOCAR EN FUNCIONAMIENTO ESTRUCTURAS DE CABLEADO LOCAL QUE SOPORTE MAYOR CAPACIDAD PARA LAS DIFERENTES AREAS DE LA ENTIDAD.</t>
  </si>
  <si>
    <t>ADQUISICIÓN DE LICENCIAS DE SOFTWARE PARA LA RED DE DATOS DE LA ENTIDAD.
Adquirir  licenciamiento de software específico y de aplicación.</t>
  </si>
  <si>
    <t>ADQUISICIÓN DE LICENCIAS DE SOFTWARE MICROSOFT
Adquirir los derechos de uso de los servicios y herramientas  de software office de colaboración empresarial.</t>
  </si>
  <si>
    <t>C-2499- 0600-2-0-2
ADQUIRIR LAS LICENCIAS, INSTALAR  Y COLOCAR EN FUNCIONAMIENTO SOFTWARE PARA LA RED DE DATOS.</t>
  </si>
  <si>
    <t>ADQUISICIÓN INSTALACIÓN Y PUESTA EN FUNCIONAMIENTO DE COMPUTADORES, EQUIPOS DE IMPRESIÓN Y PERIFERICOS
Ampliar la cobertura y reducir los niveles de obsolescencia de los equipos de cómputo, impresión y periféricos a Nivel Nacional</t>
  </si>
  <si>
    <t>ADQUISICIÓN INSTALACIÓN Y PUESTA EN FUNCIONAMIENTO DE EQUIPOS SERVIDORES.
Renovar los servidores físicos  de Bases de Datos Oracle de los diferentes sistemas de información institucionales</t>
  </si>
  <si>
    <t>C-2499- 0600-2-0-1
ADQUIRIR, INSTALAR Y COLOCAR EN FUNCIONAMIENTO EQUIPOS, HARDWARE Y SOFTWARE DE COMPUTACION, ALMACENAMIENTO, IMPRESIÓN Y PROCESAMIENTO DE DATOS.</t>
  </si>
  <si>
    <t>PROYECTO: ADQUISICION DE SISTEMAS Y SERVICIOS INFORMATICOS PARA EL PLAN NACIONAL DE INFORMATICA.</t>
  </si>
  <si>
    <t>AERONAUTICA CIVIL
Cronogramas de Inversión
Dependencia:  DIRECCION DE INFORMATICA</t>
  </si>
  <si>
    <t xml:space="preserve">Si
15.1 Soluciones informáticas funcionales
15.3 Disponibilidad de Soluciones Informáticas </t>
  </si>
  <si>
    <t>Viene con VF Cto. 15000280 OK. 2017: $459.117.422, 2018:
$ 267.519.084</t>
  </si>
  <si>
    <t>Si
15.1 Soluciones informáticas funcionales</t>
  </si>
  <si>
    <t>Si
15.1 Soluciones informáticas funcionales
15.4 Cobertura de Soluciones Informáticas
15.2 Usabilidad de las Soluciones y Servicios</t>
  </si>
  <si>
    <t xml:space="preserve">Si
15.1 Soluciones informáticas funcionales
15.2 Usabilidad de las Soluciones y Servicios </t>
  </si>
  <si>
    <t>Si
15.1 Soluciones informáticas funcionales
15.2 Usabilidad de las Soluciones y Servicios</t>
  </si>
  <si>
    <r>
      <t>Viene con VF   Cto 15000280-OK
2017 $</t>
    </r>
    <r>
      <rPr>
        <sz val="11"/>
        <rFont val="Calibri"/>
        <family val="2"/>
        <scheme val="minor"/>
      </rPr>
      <t>2.051.489.088</t>
    </r>
    <r>
      <rPr>
        <sz val="10"/>
        <rFont val="Arial"/>
        <family val="2"/>
      </rPr>
      <t xml:space="preserve"> Y 2018 $1,076,961,284</t>
    </r>
  </si>
  <si>
    <t xml:space="preserve">Si
15.2 Usabilidad de las Soluciones y Servicios 
15,3 Disponibilidad de Soluciones Informáticas </t>
  </si>
  <si>
    <t xml:space="preserve">Enero </t>
  </si>
  <si>
    <t>Viene con VF Contrato No. 16000342 H3. 2017 $420.165.920, 2018 $322.430.130</t>
  </si>
  <si>
    <t>Respuesta a un fallo del tribunal administrativo</t>
  </si>
  <si>
    <t xml:space="preserve">Requerido para estructurar banco de proyectos </t>
  </si>
  <si>
    <t>Aprobado por DNP</t>
  </si>
  <si>
    <t>ADICIONAR EL CONTRATO DE MEJORAMIENTO DE LAS PISTAS Y LA INFRAESTRUCTURA COMPLENTARIA DEL AEROPUERTO INTERNACIONAL EL DORADO Y SU INTERVENTORIA</t>
  </si>
  <si>
    <t>Pago de la vigencia expirada</t>
  </si>
  <si>
    <t>VOL II - Instalaciones y Servicios. Capítulo 4 Planificacion de operaciones de aeródromo
Requerido para terminar las obras</t>
  </si>
  <si>
    <t>ADICIÓN A CONTRATO DE INTERVENTORIA DE LAS OBRAS DEL AEROPUERTO VASQUEZ COBO DE LETICIA</t>
  </si>
  <si>
    <t>ADICIÓN CONTRATO  OBRAS COMPLEMENTARIAS DEL AEROPUERTO VASQUEZ COBO DE LETICIA</t>
  </si>
  <si>
    <t>Requerido para terminar las obras</t>
  </si>
  <si>
    <t xml:space="preserve">ADICIÓN A INTERVENTORIA DEL AEROPUERTO ANTONIO NARIÑO DE LA CIUDAD DE PASTO </t>
  </si>
  <si>
    <t xml:space="preserve">ADICIÓN A LAS OBRAS DEL AEROPUERTO ANTONIO NARIÑO DE LA CIUDAD DE PASTO </t>
  </si>
  <si>
    <t>CONTRATO No. 17001590 H1; ADJUDICADO A CONSORCIO PISTA NORTE CAT III, VALOR TOTAL 29.876.174.167.00</t>
  </si>
  <si>
    <t>ADQUISICION DE REPUESTOS PARA SISTEMAS AEROPORTUARIOS</t>
  </si>
  <si>
    <t>GUAINIA</t>
  </si>
  <si>
    <t>ADQUISICION, INSTALACION Y PUESTA EN FUNCIONAMIENTO DEL SISTEMA DE LUCES DE APROXIMACION  AEROPUERTO PUERTO INIRIDA</t>
  </si>
  <si>
    <t>CONTRATO No. 17001416 H2; ADJUDICADO A RAPIDEXXUS SA, VALOR TOTAL 7.363.503.841.00</t>
  </si>
  <si>
    <t>CONTRATO No. 17001463 H2; ADJUDICADO A CONSORCIO UNION RADIOCOM S.A, VALOR TOTAL $ 4,301,086,020,00</t>
  </si>
  <si>
    <t>ADQUISICION, INSTALACION Y PUESTA EN SERVICIO DE RADIO ENLACES MICROONDAS A NIVEL NACIONAL</t>
  </si>
  <si>
    <t>C-2403-0600-13-01</t>
  </si>
  <si>
    <t>ADJUDICADO 2017</t>
  </si>
  <si>
    <t>CONTRATO No. 17001419 H2; ADJUDICADO A CONSORCIO UNION TEMPRAL  BACATA, VALOR TOTAL $ 8.335.717.950.00</t>
  </si>
  <si>
    <t>CONTRATO No. 17001387A H2; ADJUDICADO A CONSORCIO INGENIERIA Y TELEMATICA G&amp;C, VALOR TOTAL $ 8.338.264.288.00</t>
  </si>
  <si>
    <t>PNA VOL 2, PAG 78</t>
  </si>
  <si>
    <t>CONTRATO No. 17001286H2; ADJUDICADO A CONSRCIO ENTELCOM CARTAGENA VALOR TOTAL  $ 6.938.264.288.00</t>
  </si>
  <si>
    <t>CONTRATO No. 17001286H2; ADJUDICADO A AIRAVATA SAS, VALOR TOTAL 3.158.024.231.00</t>
  </si>
  <si>
    <t>CONTRATO No. 17001286H2; ADJUDICADO A  ILS PEREIRA 2017, VALOR TOTAL $ 6.405.593.891.00</t>
  </si>
  <si>
    <t>CONTRATO No. 17001220H2; ADJUDICADO A CONSORCIO ILS ENTELCOM DORADO, VALOR TOTAL $ 6.938.264.288.00</t>
  </si>
  <si>
    <t>2403 0600 20</t>
  </si>
  <si>
    <t>AERONAUTICA CIVIL
Cronogramas de Inversión
Dependencia: GRUPO INMUEBLES</t>
  </si>
  <si>
    <t>Tramite vigencias futuras desde el año  2018 al 2022 (plante  para el año 2018 la suma de  $100.000.000, valor total de la Vigencia Futura es la suma de $4.000.000.000</t>
  </si>
  <si>
    <t>SUMINISTRO DE COMBUSTIBLE PARA EL MANTENIMIENTO DEL EQUIPO AÉREO DE LA AERONAUTICA CIVIL; AERONAVES KING B200 HK 3554 G; CESSNA CARAVAN HK 3200 G Y AGUSTA A109C HK 3661 G.   </t>
  </si>
  <si>
    <t>Tramite vigencias futuras desde el año  2018 al 2022 (plante  para el año 2018 la suma de $120.000.000, valor total de la Vigencia Futura es la suma de $7.064.000.000</t>
  </si>
  <si>
    <t>AERONAUTICA CIVIL
Cronogramas de Inversión
Dependencia: GRUPO DE VUELOS-SUBDIRECCIÓN GENERAL</t>
  </si>
  <si>
    <t>NA</t>
  </si>
  <si>
    <t>SI                                      5. Cumplimiento de las metas del Plan de Navegación Aérea</t>
  </si>
  <si>
    <t>SE ENCUENTRA EN EL ANEXO DE INVERSIONES COLUMNA COLUMNA ( G894-928)</t>
  </si>
  <si>
    <t>AEROPUERTOS ADMINISTRADOS POR LA AEROCIVIL</t>
  </si>
  <si>
    <t>CONTRATAR EL MANTENIMIENTO DE PTAR, PTAP, RESIDUOS SOLIDOS. DE LOS AEROPUERTOS A NIVEL NACIONAL.</t>
  </si>
  <si>
    <t>2403-0600-8 ADECUACIOJ, MANTENIMIENTO Y MEJORAMIENTO DE LA INFRAESTRUCTURA AMBILNTAL AEROPORTUARIA.</t>
  </si>
  <si>
    <t>CONTRATAR LAS INTERVENTORIAS AMBIENTALES DE LOS DIFERENTES PROYECTOS DEL NIVEL CENTRAL Y DEMAS REGIONALES,</t>
  </si>
  <si>
    <t>CONTRATAR MANEJO DE RESIDUOS SOLIDOS EN AEROPUERTOS.</t>
  </si>
  <si>
    <t xml:space="preserve">CONTRATAR EL MANTENIMIENTO DE  TRATAMIENTO DE AGUAS RESIDUALES  Y TRATAMIENTO DE  AGUA POTABLE </t>
  </si>
  <si>
    <t>CONTRATAR EL DESARROLLO DE  PROGRAMAS DE CONTROL AMBIENTAL</t>
  </si>
  <si>
    <t>CONTRATAR LA PODA Y TALA DE ARBOLES EN LOS AEROPUERTOS A NIVEL NACIONAL.</t>
  </si>
  <si>
    <t xml:space="preserve">CONTRATAR EL SERVIVIO DE MANTENIMIENTO Y OPERACIÓN DE LOS SISTEMAS DE TRATAMIENTO DE AGUAS RESIDUAL, POTABLE E INDUSTRIAL DE LOS AEROPUEROS DE LAS REGIONALES  VALLE, CUNDINAMARCA, META,  NORTE DE SANTANDER Y ATLANTICO,  </t>
  </si>
  <si>
    <t xml:space="preserve"> PRESTACION DE SERVICIOS PARA EL DESARROLLO DEL PROGRAMA DE MEJORAMIENTO PARA LA PREVENCIÓN DEL PELIGRO AVIARIO Y FAUNA DE LOS AEROPUERTOS DE LAS REGIONALES CUNDINAMARCA, VALLE NORTE DE SANTANDER Y META, ATLANTICO Y VALLE.</t>
  </si>
  <si>
    <t>SE ENCUENTRA EN EL ANEXO DE INVERSIONES COLUMNA COLUMNA ( G31-968)</t>
  </si>
  <si>
    <t>CONTRATAR LAS ACTUALIZACIONES DE LOS PMA.</t>
  </si>
  <si>
    <t>2403-0600-7 LEVANTAMIENTO DE INFORMACION PARA ESTUDIOS PLANES Y PROGRAMAS AMBIENTALES.</t>
  </si>
  <si>
    <t>CONTRATAR LAS INTERVENTORIAS AMBIENTALES DE LOS DIFERENTES PROYECTOS DEL NIVEL CENTRAL Y DEMAS REGIONALES</t>
  </si>
  <si>
    <t>CONTRATAR LA ELABORACION Y ACTUALIZACION DE PLANES DE MANEJO AMBIENTAL A NIVEL NACIONAL.</t>
  </si>
  <si>
    <t>CONTRATAR LOS ESTUDIOS SOBRE IMPACTO AMBIENTAL EN LOS AEROPUERTOS A NIVEL NACIONAL.</t>
  </si>
  <si>
    <t>SE ENCUENTRA EN EL ANEXO DE INVERSIONES COLUMNA COLUMNA ( G31-9)</t>
  </si>
  <si>
    <t>AEROPUERTOS ADMINISTRADOS POR LA AEROCIVIL Y OBLIGACIONES COMPARTIDAS CON CONCESIONARIOS.</t>
  </si>
  <si>
    <t>CONTRATAR LO REFERENTE AL SANEAMIENTO BASICO, INFRAESTRUCTURA, EQUIPAMENTO AMBIENTAL Y CONTROL FAUNA.</t>
  </si>
  <si>
    <t>SE ENCUENTRA EN EL ANEXO DE INVERSIONES COLUMNA ( G952)</t>
  </si>
  <si>
    <t>CONTRATAR LOS ESTUDIOS REQUERIDOS DENTRO DEL MARCO DEL TRAMITE DE LICENCIA AMBIENTAL Y EL PROCESO DE CONSULTA PREVIA      PARA EL AEROPUERTO DE BUENAVENTURA.</t>
  </si>
  <si>
    <t>SE ENCUENTRA EN EL ANEXO DE INVERSIONES COLUMNA ( G931)</t>
  </si>
  <si>
    <t>AEROPUERTO EL DORADO</t>
  </si>
  <si>
    <t xml:space="preserve">LA IMPLEMENTACION DEL SISTEMA DE VIGILANCIA (MIONITOREO) Y CONTROL AMBIENTAL - SVCA PARA ELAEROPUERTO INTERNACIONAL ELDORADO. </t>
  </si>
  <si>
    <t>SE ENCUENTRA EN EL ANEXO DE INVERSIONES, (G764)</t>
  </si>
  <si>
    <t>NEIVA, IBAGUE,  PUERTO ASIS , FLORENCIA, LETICIA, PASTO, ARMENIA, IPIALES , POPAYAN,  TUMACO, ARAUCA, VILLAVICENCIO, YOPAL, SAN ANDRES Y PROVIDENCIA.</t>
  </si>
  <si>
    <t>Mantenimiento de Equipos Medicos y Ambulancias de los servicios de sanidad aeroportuaria.</t>
  </si>
  <si>
    <t>C-2403-0600-14-0-5-2  ADQUISICION DE EQUIPOS Y SERVICIOS MEDICOS PARA SANIDADES AEROPRTUARIAS.</t>
  </si>
  <si>
    <t xml:space="preserve">Gastos generales </t>
  </si>
  <si>
    <t>C-2403-0600-14-0-5-1  ADQUISICION DE EQUIPOS Y SERVICIOS MEDICOS PARA SANIDADES AEROPRTUARIAS.</t>
  </si>
  <si>
    <t>Contratar la adquisición de médicmentos e insumos con destinos a las sanidades aeroportuarias de los aeropuertos administrados por la Aeocivil.</t>
  </si>
  <si>
    <t>C-2403-0600-14-0-3  ADQUISICION DE EQUIPOS Y SERVICIOS MEDICOS PARA SANIDADES AEROPRTUARIAS.</t>
  </si>
  <si>
    <t>SE ENCUENTRA EN EL ANEXO DE INVERSIONES. G764)</t>
  </si>
  <si>
    <t>Contratar la doctacion de equipos médicos para las Sanidades aeroportuarias de los aeropuertos administrados por la Aeonautica Civil.</t>
  </si>
  <si>
    <t>C-2403-0600-14-0-4   ADQUISICION DE EQUIPOS Y SERVICIOS MEDICOS PARA SANIDADES AEROPRTUARIAS.</t>
  </si>
  <si>
    <t>JUJNIO</t>
  </si>
  <si>
    <t>SE ENCUENTRA EN EL ANEXO DE INVERSIONES (G764)</t>
  </si>
  <si>
    <t>NEIVA, IBAGUE,  PUERTO ASIS , FLORENCIA, LETICIA, PASTO, ARMENIA, IPIALES , POPAYAN,  TUMACO, ARAUCA, VILLAVICENCIO, YOPAL, SAN ANDRES Y PROVIDENCIA UN SOLO PROCESO</t>
  </si>
  <si>
    <t>C-2403-0600-14-0-1                                                      C-2403-0600-14-0-2   ADQUISICION DE EQUIPOS Y SERVICIOS MEDICOS PARA SANIDADES AEROPRTUARIAS.</t>
  </si>
  <si>
    <t>SE ENCUENTRA EN EL ANEXO DE INVERSIONES. (G764)</t>
  </si>
  <si>
    <t>Contratar los servicios médicos y de auxiliares de enfermería para las sanidades aeroporturias de los aeropuertos administrados por la Unidad Administrativa  Especial de Aeronáutica Civil</t>
  </si>
  <si>
    <t>Indice de reducción de actos de interferencia ilicita</t>
  </si>
  <si>
    <t>SE ENCUENTRA EN EL ANEXO DE INVERSIONES (G740)</t>
  </si>
  <si>
    <t>C-2409-0600-4-0-5  CONTRATACION DE SERVICIOS DE SEGURIDAD DESTINADOS A LA OPERACIÓN  DE SEGURIDAD Y PROTECCION DE PERIMETROS EN AEROPUERTOS Y ESTACIONES AERONAUTICAS..</t>
  </si>
  <si>
    <t>C-2409-0600-4-0-4 CONTRATACION DE SERVICIOS DE SEGURIDAD DESTINADOS A LA OPERACIÓN  DE SEGURIDAD Y PROTECCION DE PERIMETROS EN AEROPUERTOS Y ESTACIONES AERONAUTICAS..</t>
  </si>
  <si>
    <t>C-2409-0600-4-0-3  CONTRATACION DE SERVICIOS DE SEGURIDAD DESTINADOS A LA OPERACIÓN  DE SEGURIDAD Y PROTECCION DE PERIMETROS EN AEROPUERTOS Y ESTACIONES AERONAUTICAS..</t>
  </si>
  <si>
    <t>AEROPUERTOS Y ESTACIONES AERONAUTICAS ADMINISTRADAS POR LA AEROCIVIL (127 SITIOS)</t>
  </si>
  <si>
    <t>PRESTACIÓN DE LOS SERVICIOS DE SEGURIDAD DESTINADOS A LA OPERACIÓN DE SEGURIDAD AEROPORTUARIA, PROTECCIÓN DE PERÍMETROS EN LOS AEROPUERTOS Y ESTACIONES AERONÁUTICAS DE LAS REGIONALES ANTIOQUIA, ATLÁNTICO, CUNDINAMARCA, META, NORTE DE SANTANDER Y VALLE.</t>
  </si>
  <si>
    <t>2409-0600-4-0-1                                                                                                                   2409-0600-4-0-2  CONTRATACION DE SERVICIOS DE SEGURIDAD DESTINADOS A LA OPERACIÓN  DE SEGURIDAD Y PROTECCION DE PERIMETROS EN AEROPUERTOS Y ESTACIONES AERONAUTICAS.</t>
  </si>
  <si>
    <t>SE ENCUENTRA EN EL ANEXO DE INVERSIONES COLUMNA (G 758-762).</t>
  </si>
  <si>
    <t>CONTRATAR EL MANTENIMIENTO CONTROL DE ACCESOS E INCENDIOS - NEA CEA,</t>
  </si>
  <si>
    <t>2409-0600-6 MANTENIMIENTO Y CONSERVACION  DE EQUIPOS DE SEGURIDAD AEROPORTUARIA.</t>
  </si>
  <si>
    <t xml:space="preserve">CONTRATAR EL MANTENIMIENTO DE EQUIPOS DE IDENTIFICACION </t>
  </si>
  <si>
    <t>CONTRATAR EL MANTENIMIENTO DE LOS CIRCUITOS CERRADOS DE TELEVISIÓN.</t>
  </si>
  <si>
    <t xml:space="preserve">CONTRATAR EL MANTENIMIENTO PREVENTIVO Y CORRECTIVO PARA LOS EQUIPOS DE RAYOS-X,Y DETECTOR DE METALES  </t>
  </si>
  <si>
    <t>NO SE ENCUENTRA EN EL PNA, TODA VEZ QUE SE PROGRAMO POSTERIOR A LA PRESENTACION DEL PNA POR NECESIDADES EN LA IMPLEMENTACION DE ESTOS SERVICIOS EN LA NUEVA TERMINAL.</t>
  </si>
  <si>
    <t xml:space="preserve">CONTRATAR LA ADQUISICION DE MAQUINAS DE  CIRCUTO CERRADO DE TV </t>
  </si>
  <si>
    <t>2409-0600-5 ADQUISICION Y RENOVACION DE EQUIPOS Y ELEMENTOS PARA LA SEGURIDAD DE AEROPUERTOS.</t>
  </si>
  <si>
    <t>SE ENCUENTRA EN EL ANEXO DE INVERSIONES COLUMNA (G 726).</t>
  </si>
  <si>
    <t>SE ENCUENTRA EN EL ANEXO DE INVERSIONES COLUMNA (G 893 - 928).</t>
  </si>
  <si>
    <t>AEROPUERTOS ADMINISTRADOS POR LA AEROCIVIL (32)  REGIONALIZADO.</t>
  </si>
  <si>
    <t>ADQUISICION DE COMBUSTIBLE PARA MAQUINAS DE BOMBEROS Y VEHICULOS SEI - SAR.</t>
  </si>
  <si>
    <t>C-2409-0600-2-0-4   MANTENIMIENTOY CONSERVACION DE EQUIPOS DE EXTINSION DE INCENDIOS Y BUSQUEDA Y RESCATE</t>
  </si>
  <si>
    <t>MANTENIMIENTO Y RECARGA DE EXTINTORES.</t>
  </si>
  <si>
    <t>C-2409-0600-2-0-7 MANTENIMIENTOY CONSERVACION DE EQUIPOS DE EXTINSION DE INCENDIOS Y BUSQUEDA Y RESCATE</t>
  </si>
  <si>
    <t>C-2409-0600-2-0-6-5 MANTENIMIENTOY CONSERVACION DE EQUIPOS DE EXTINSION DE INCENDIOS Y BUSQUEDA Y RESCATE</t>
  </si>
  <si>
    <t>AEROPUERTOS ADMINISTRADOS POR LA AEROCIVIL (32)  NIVEL CENTRAL</t>
  </si>
  <si>
    <t>ADQUISICION DE PRODUCTOS DE LIMPIEZA PARA LOS VEHICULOS DE BOMBEROS.</t>
  </si>
  <si>
    <t>C-2409-0600-2-0-6-4  MANTENIMIENTOY CONSERVACION DE EQUIPOS DE EXTINSION DE INCENDIOS Y BUSQUEDA Y RESCATE</t>
  </si>
  <si>
    <t>C-2409-0600-2-0-6-3  MANTENIMIENTOY CONSERVACION DE EQUIPOS DE EXTINSION DE INCENDIOS Y BUSQUEDA Y RESCATE</t>
  </si>
  <si>
    <t>C-2409-0600-2-0-6-2  MANTENIMIENTOY CONSERVACION DE EQUIPOS DE EXTINSION DE INCENDIOS Y BUSQUEDA Y RESCATE.</t>
  </si>
  <si>
    <t>MANTENIMIENTO DE VEHICULOS  DEL SEI - SAR.</t>
  </si>
  <si>
    <t xml:space="preserve">  C-2409-0600-2-0-5  MANTENIMIENTOY CONSERVACION DE EQUIPOS DE EXTINSION DE INCENDIOS Y BUSQUEDA Y RESCATE.</t>
  </si>
  <si>
    <t>AEROPUERTOS ADMINISTRADOS POR LA AEROCIVIL (8)  NIVEL CENTRAL</t>
  </si>
  <si>
    <t>C-2409-0600-2-0-2  MANTENIMIENTOY CONSERVACION DE EQUIPOS DE EXTINSION DE INCENDIOS Y BUSQUEDA Y RESCATE.</t>
  </si>
  <si>
    <t>C-2409-0600-2-0-1 MANTENIMIENTOY CONSERVACION DE EQUIPOS DE EXTINSION DE INCENDIOS Y BUSQUEDA Y RESCATE.</t>
  </si>
  <si>
    <t>SE ENCUENTRA EN EL ANEXO DE INVERSIONES COLUMNA (G 857 - 892)</t>
  </si>
  <si>
    <t xml:space="preserve"> C-2409-0600-1-0-5 ADQUISICION DE EQUIPOS DE PROTECCION  Y EXTEINCION DE INCENDIOS BUSQUEDA Y RESCATE.</t>
  </si>
  <si>
    <t>C-2409-0600-1-0-2ADQUISICION DE EQUIPOS DE PROTECCION  Y EXTEINCION DE INCENDIOS BUSQUEDA Y RESCATE.</t>
  </si>
  <si>
    <t>ADQUISICION DE MAQUINAS DE BOMBEROS (PARA SOLICITAR)</t>
  </si>
  <si>
    <t>C-2409-0600-1-0-1  ADQUISICION DE EQUIPOS DE PROTECCION  Y EXTEINCION DE INCENDIOS BUSQUEDA Y RESCATE.</t>
  </si>
  <si>
    <t>ADQUISICION DE MAQUINAS DE BOMBEROS  (VIENE CON VF)</t>
  </si>
  <si>
    <t>CADA AREA</t>
  </si>
  <si>
    <t>MARCELA</t>
  </si>
  <si>
    <t>HELVER</t>
  </si>
  <si>
    <t>DIRECCION DE ESTANDARES Y NAVEGACION AEREA Y SERVICIOS AEROPORTUARIOS</t>
  </si>
  <si>
    <t>CALIBRACION ALCOHOLIMETROS</t>
  </si>
  <si>
    <t xml:space="preserve">SI - INDICADOR INDICE DE ACCIDENTALIDAD
</t>
  </si>
  <si>
    <t>PRUEBAS PSICOTECNICAS Y/O PSICOMETRICAS</t>
  </si>
  <si>
    <t>PRUEBAS PARA DETENCION  TEMPRANA DE SUSTANCIAS PSICOACTIVAS Y DE ALCOHOL Y DROGAS</t>
  </si>
  <si>
    <t>CONTRATAR LA PRESTACION DE SERVICIO DE MANTENIMIENTO PARA LOS VEHICULOS A CARGO DEL CONTROL OPERACIONAL</t>
  </si>
  <si>
    <t>MANTENIMIENTO DE VEHICULOS PARA EL CONTROL OPERACIONAL</t>
  </si>
  <si>
    <t>CONTRATAR EL SUMINISTRO DE COMBUSTIBLE Y LUBRICANTES PARA LOS VEHICULOS QUE CONTROLAN LA SEGURIDAD OPERACIONAL</t>
  </si>
  <si>
    <t>COMBUSTIBLE Y LUBRICANTES PARA LOS VEHICULOS QUE CONTROLAN LA SEGURIDAD OPERACIONAL</t>
  </si>
  <si>
    <t>SEGURIDAD OPERACIONAL</t>
  </si>
  <si>
    <t>ACTUALIZACION Y COMPRA DOCUMENTOS SEGURIDAD OPERACIONAL</t>
  </si>
  <si>
    <t>AERONAVEGABILIDAD</t>
  </si>
  <si>
    <t xml:space="preserve">ACTUALIZACION Y COMPRA DOCUMENTOS AERONAVEGABILIDAD </t>
  </si>
  <si>
    <t>OPERACIONES</t>
  </si>
  <si>
    <t>CONTRATAR LA ADQUISICION DE ACTUALIZACIONES DE LAS PUBLICACIONES TECNICAS PARA LA PREVENCION DE ACCIDENTES Y DE LA SEGURIDAD OPERACIONAL</t>
  </si>
  <si>
    <t>ACTUALIZACION Y COMPRA DOCUMENTOS MERCANCIAS PELIGROSAS</t>
  </si>
  <si>
    <t xml:space="preserve">SI - INDICADOR INDICE DE ACCIDENTALIDAD Y EMPRESAS SMS EN FASE 4
</t>
  </si>
  <si>
    <t>ADQUIRIR  PUBLICACIONES TECNICAS PARA LA PREVENCION DE ACIDENTES</t>
  </si>
  <si>
    <t>SECRETARIA DE SEGURIDAD OPERACIONAL Y DE LA AVIACION CIVIL</t>
  </si>
  <si>
    <t>PAGO CUOTA CONTRIBUCION OACI</t>
  </si>
  <si>
    <t>CUOTA SUSCRIPCION CONVENIO INTERNACIONAL</t>
  </si>
  <si>
    <t>DIRECCION REGIONAL META</t>
  </si>
  <si>
    <t>DIRECCION REGIONAL NORTE DE SANTANDER</t>
  </si>
  <si>
    <t>DIRECCION REGIONAL VALLE</t>
  </si>
  <si>
    <t>DIRECCION REGIONAL ATLANTICO</t>
  </si>
  <si>
    <t>DIRECCION REGIONAL ANTIOQUIA</t>
  </si>
  <si>
    <t>GRUPO DE FACTORES HUMANOS, EDUCACION Y CERTIFICION AEROMEDICA NIVEL CENTRAL</t>
  </si>
  <si>
    <t>PRESTACION DE SERVICIOS MEDICO EXAMINADOR PARA PRACTICAR EXAMENES MEDICOS ESPECIALIZADOS Y PARACLINICOS CON EL FIN DE CERTIFICAR LA APTITUD PSICOFISICA DEL PERSONAL TECNICO AERONAUTICO DE LA UAEAC</t>
  </si>
  <si>
    <t>CERTIFICACION AEROMEDICA AL PERSONAL TECNICO AERONAUTICO</t>
  </si>
  <si>
    <t>GRUPO DE SEGURIDAD OPERACIONAL</t>
  </si>
  <si>
    <t>PROMOCION</t>
  </si>
  <si>
    <t>GRUPO CERTIFICACION DE PRODUCTOS AERONAUTICOS</t>
  </si>
  <si>
    <t>MADRID</t>
  </si>
  <si>
    <t>ARGENTINA</t>
  </si>
  <si>
    <t>ANAC BRASIL</t>
  </si>
  <si>
    <t xml:space="preserve">ASISTENCIA TECNICA </t>
  </si>
  <si>
    <t>IMPLEMENTACION DE NORMAS NICSP 2DA ETAPA</t>
  </si>
  <si>
    <t>ADQUISICION, INSTALACIÓN Y PUESTA EN FUNCIONAMIENTO DE CABLEADO LOCAL ESTRUCTURADO.
Implementar cableado estructurado de mayor capacidad en aeropuertos</t>
  </si>
  <si>
    <t>2403-0600-8 ADECUACION, MANTENIMIENTO Y MEJORAMIENTO DE LA INFRAESTRUCTURA AMBIENTAL AEROPORTUARIA.</t>
  </si>
  <si>
    <t>2403-0600-8 ADECUACIOJ, MANTENIMIENTO Y MEJORAMIENTO DE LA INFRAESTRUCTURA AMBIENTAL AEROPORTUARIA.</t>
  </si>
  <si>
    <t xml:space="preserve">CONTRATAR EL SERVICIO DE MANTENIMIENTO Y OPERACIÓN DE LOS SISTEMAS DE TRATAMIENTO DE AGUAS RESIDUAL, POTABLE E INDUSTRIAL DE LOS AEROPUEROS DE LAS REGIONALES  VALLE, CUNDINAMARCA, META,  NORTE DE SANTANDER Y ATLANTICO,  </t>
  </si>
  <si>
    <t>2403-0600-8 ADECUACION, MANTENIMIENTO Y MEJORAMIENTO DE LA INFRAESTRUCTURA AMBILNTAL AEROPORTUARIA.</t>
  </si>
  <si>
    <t>CONTRATAR LOS TRAMITES AMNIENTALES: PAGOS POR CONTROL Y SEGUIMIENTO DE LAS AUTORIDADES AMBIENTALES (PERMISIOS AMBIENTALES, TASAS RETRIBUTIVAS).</t>
  </si>
  <si>
    <t xml:space="preserve">LA IMPLEMENTACION DEL SISTEMA DE VIGILANCIA (MIONITOREO) Y CONTROL AMBIENTAL - SVCA PARA EL AEROPUERTO INTERNACIONAL ELDORADO. </t>
  </si>
  <si>
    <t>DICIIEMBRE 2018</t>
  </si>
  <si>
    <t>2409-0600-4-0-1                                                                                                                   2409-0600-4-0-2  CONTRATACIÓN DE SERVICIOS DE SEGURIDAD DESTINADOS A LA OPERACIÓN  DE SEGURIDAD Y PROTECCION DE PERIMETROS EN AEROPUERTOS Y ESTACIONES AERONAUTICAS.</t>
  </si>
  <si>
    <t>2409-0600-6 MANTENIMIENTO Y CONSERVACIÓN  DE EQUIPOS DE SEGURIDAD AEROPORTUARIA.</t>
  </si>
  <si>
    <t xml:space="preserve">CONTRATAR LA ADQUISICIÓN DE MAQUINAS DE  CIRCUITO CERRADO DE TV </t>
  </si>
  <si>
    <t>2409-0600-5 ADQUISICIÓN Y RENOVACIÓN DE EQUIPOS Y ELEMENTOS PARA LA SEGURIDAD DE AEROPUERTOS.</t>
  </si>
  <si>
    <t xml:space="preserve">ADQUISICIÓN DE MAQUINAS DE  INSPECCION Y RX </t>
  </si>
  <si>
    <t>ADQUISICIÓN DE COMBUSTIBLE PARA MAQUINAS DE BOMBEROS Y VEHICULOS SEI - SAR.</t>
  </si>
  <si>
    <t>C-2409-0600-2-0-4   MANTENIMIENTO Y CONSERVACIÓN DE EQUIPOS DE EXTINSION DE INCENDIOS Y BUSQUEDA Y RESCATE</t>
  </si>
  <si>
    <t>C-2409-0600-2-0-7 MANTENIMIENTO Y CONSERVACIÓN DE EQUIPOS DE EXTINCIÓN DE INCENDIOS Y BUSQUEDA Y RESCATE.</t>
  </si>
  <si>
    <t>C-2409-0600-2-0-6-5 MANTENIMIENTO Y CONSERVACIÓN DE EQUIPOS DE EXTINCIÓN DE INCENDIOS Y BUSQUEDA Y RESCATE</t>
  </si>
  <si>
    <t>ADQUISICIÓN DE PRODUCTOS DE LIMPIEZA PARA LOS VEHICULOS DE BOMBEROS.</t>
  </si>
  <si>
    <t xml:space="preserve">ADQUISICIÓN DE LLANTAS PARA MAQUINAS DE BOMBEROS  </t>
  </si>
  <si>
    <t>C-2409-0600-2-0-6-3  MANTENIMIENTO Y CONSERVACIÓN DE EQUIPOS DE EXTINCIÓN DE INCENDIOS Y BUSQUEDA Y RESCATE.</t>
  </si>
  <si>
    <t>C-2409-0600-2-0-6-2  MANTENIMIENTO Y CONSERVACIÓN DE EQUIPOS DE EXTINCIÓN DE INCENDIOS Y BUSQUEDA Y RESCATE.</t>
  </si>
  <si>
    <t xml:space="preserve">  C-2409-0600-2-0-5  MANTENIMIENTO Y CONSERVACIÓN DE EQUIPOS DE EXTINCIÓN DE INCENDIOS Y BUSQUEDA Y RESCATE.</t>
  </si>
  <si>
    <t xml:space="preserve">MANTENIMIENTO MAQUINAS DE BOMBEROS MENOR CAPACIDAD  </t>
  </si>
  <si>
    <t>C-2409-0600-2-0-2  MANTENIMIENTO Y CONSERVACIÓN DE EQUIPOS DE EXTINCIÓN DE INCENDIOS Y BUSQUEDA Y RESCATE.</t>
  </si>
  <si>
    <t xml:space="preserve">MANTENIMIENTO MAQUINAS DE BOMBEROS GRAN CAPACIDAD  </t>
  </si>
  <si>
    <t>C-2409-0600-2-0-1 MANTENIMIENTO Y CONSERVACIÓN DE EQUIPOS DE EXTINCIÓN DE INCENDIOS Y BUSQUEDA Y RESCATE.</t>
  </si>
  <si>
    <t>ADQUISICIÓN DE ELEMENTOS DE PROTECCION PERSONAL</t>
  </si>
  <si>
    <t xml:space="preserve"> C-2409-0600-1-0-5 ADQUISICIÓN DE EQUIPOS DE PROTECCIÓN  Y EXTINCIÓN DE INCENDIOS BUSQUEDA Y RESCATE.</t>
  </si>
  <si>
    <t>ADQUISICIÓN DE EQUIPOS DE PROTECCIÓN PERSONAL</t>
  </si>
  <si>
    <t>C-2409-0600-1-0-2ADQUISICIÓN DE EQUIPOS DE PROTECCIÓN  Y EXTINCIÓN DE INCENDIOS BUSQUEDA Y RESCATE.</t>
  </si>
  <si>
    <t>C-2409-0600-1-0-1  ADQUISICIÓN DE EQUIPOS DE PROTECCIÓN  Y EXTEINCION DE INCENDIOS BUSQUEDA Y RESCATE.</t>
  </si>
  <si>
    <t xml:space="preserve">ADQUISICIÓN DE MAQUINAS DE BOMBEROS </t>
  </si>
  <si>
    <t>C-2409-0600-1-0-1  ADQUISICIÓN DE EQUIPOS DE PROTECCIÓN  Y EXTINCIÓN DE INCENDIOS BUSQUEDA Y RESCATE.</t>
  </si>
  <si>
    <t>CONTRATACIÓN DE LOS AVALÚOS DE PREDIOS QUE REQUIERA AQUIRIR LA ENTIDAD $50  y REALIZACION DE AVALUOS BARRERA DE RUIDO CARTAGENA $30.</t>
  </si>
  <si>
    <t>REVISAR VALORES, NO COINCIDEN CON EL PAA</t>
  </si>
  <si>
    <t>DEBEN SUMAR 4,583,000,073</t>
  </si>
  <si>
    <t>ADQUISICION, INSTALACION Y PUESTA EN FUNCIONAMIENTO DEL SISTEMA DE LUCES DE APROXIMACION – ALS DEL AEROPUERTO JOSE MARIA CORDOVA DE RIONEGRO VF</t>
  </si>
  <si>
    <t xml:space="preserve">              NA</t>
  </si>
  <si>
    <t>ADICION HASTA 30 NOVIEMBRE</t>
  </si>
  <si>
    <t xml:space="preserve">Si </t>
  </si>
  <si>
    <t>VALOR VIGENCIA FUTURA NUEVA CONTRATACION</t>
  </si>
  <si>
    <t>MONITOREO AMBIENTAL, AIRE,  RUIDO Y MANEJO DE RESIDUOS SOLIDOS( San andres,Providencia, Ibague, Neiva, Florencia, leticia, Pasto, Armenia, Ipiales, Popayan, Tumaco, Arauca, Villavicencio, Mitu, Guaymaral, San vicente)</t>
  </si>
  <si>
    <t>CONTRATAR LA ELABORACION Y ACTUALIZACION DE PLANES DE MANEJO AMBIENTAL A NIVEL NACIONAL.(Tolu, Ocaña, Ibague, Neiva, Florencia,  Armenia, Ipiales, Popayan, Tumaco, Arauca, Villavicencio, Mitu, San vicente, Tame, Pitalito, Saravena, Mariquita, Paipa)</t>
  </si>
  <si>
    <t>CONTRATAR LOS ESTUDIOS PARA OBTENER LOS PERMISOS AMBIENTALES EN LOS AEROPUERTOS PARA PODA Y TALA Y OTROS( Bucaramanga, Valledupar, Riohacha, Barrancabermeja, Tolu, Santa marta, Ocaña, Cartagena, Cucuta Eldorado, San andres,Providencia, Ibague, Neiva, Florencia, Leticia, Pasto, Armenia, Ipiales, Popayan, Tumaco, Arauca, Villavicencio, Mitu, Guaymaral, San vicente)</t>
  </si>
  <si>
    <t>DESAGREGADO A REGIONALES</t>
  </si>
  <si>
    <t>CUNDINA</t>
  </si>
  <si>
    <t>ATLANTICO</t>
  </si>
  <si>
    <t>N. SANTANDER</t>
  </si>
  <si>
    <t>VALLE</t>
  </si>
  <si>
    <t>CONTRATAR LAS INTERVENTORIAS AMBIENTALES (ICAs)DE LOS DIFERENTES PROYECTOS DEL NIVEL CENTRAL Y DEMAS REGIONALES( Bucaramanga, valledupar, riohacha, barrancabermeja, tolu, santa marta, ocaña, cartagena, cucuta eldorado, san andres,providencia, ibague, neiva, florencia, leticia, pasto, armenia, ipiales, popayan, tumaco, arauca, villavicencio, mitu, guaymaral, san vicente)</t>
  </si>
  <si>
    <t>ADICION HASTA 12 DICIEMBRE</t>
  </si>
  <si>
    <t xml:space="preserve">AEROPUERTOS ADMINISTRADOS POR LA AEROCIVIL </t>
  </si>
  <si>
    <t xml:space="preserve">CONTRATAR PODA Y TALA </t>
  </si>
  <si>
    <t>N.SANTANDER</t>
  </si>
  <si>
    <t>CUNDINAMARCA</t>
  </si>
  <si>
    <t>CONTRATAR EL MEJORAMIENTO DE LOS SISTEMAS DE AGUAS</t>
  </si>
  <si>
    <t>CONTRATAR EL MANTENIMIENTO MEJORAMIENTO DE LOS SISTEMAS DE MANEJO Y DISPOSICION DE LOS RESIDUOS SOLIDOS</t>
  </si>
  <si>
    <t>CONTRATAR EL PROGRAMAS DE CONTROL GEOTECNICO (MANTENIMIENTO ZONAS VERDES, JARDINES)</t>
  </si>
  <si>
    <t xml:space="preserve"> PRESTACION DE SERVICIOS PARA EL DESARROLLO DEL PROGRAMA DE MEJORAMIENTO PARA LA PREVENCIÓN DEL PELIGRO AVIARIO Y FAUNA DE LOS AEROPUERTOS DE LAS REGIONALES VALLE Y ATLANTICO. CONTRATAR DE ENERO A NOVIEMBRE 30 DE 2018</t>
  </si>
  <si>
    <t>CONTRATAR EL MANTENIMIENTO MEJORAMIENTO DE LOS SISTEMAS HIDRAULICOS Y SANITARIOS EN LOS AEROPUERTOS DE LA REGIONALES</t>
  </si>
  <si>
    <t>AERONAUTICA CIVIL
Cronogramas de Inversión
Dependencia: DIRECCIÓN SERVICIOS AEROPORTUARIOS</t>
  </si>
  <si>
    <t>AERONAUTICA CIVIL
Cronogramas de Inversión 2018
DIRECCION DE SERVICIOS AEROPORTUARIOS</t>
  </si>
  <si>
    <t>2409-0600-5 ADQUISICION Y RENOVACION DE EQUIPOS Y ELEMENTOS PARA LA SEGURIDAD EN AEROPUERTOS.</t>
  </si>
  <si>
    <t>1- ADQUISICIÓN, INSTALACIÓN Y PUESTA EN MARCHA DE SISTEMAS Y EQUIPOS DE INSPECCIÓN, MÁQUINAS DE RAYOS X</t>
  </si>
  <si>
    <t xml:space="preserve">ADQUIRIR MAQUINAS DE  INSPECCION Y RX </t>
  </si>
  <si>
    <t>2- ADQUISICION, INSTALACION Y PUESTA EN FUNCIONAMIENTO DE CIRCUITOS CERRADOS DE TELEVISION.</t>
  </si>
  <si>
    <t xml:space="preserve"> ADQUIRIR MAQUINAS DE  CIRCUTO CERRADO DE TV </t>
  </si>
  <si>
    <t xml:space="preserve">1- MANTENIMIENTO PREVENTIVO Y CORRECTIVO PARA LOS EQUIPOS DE RAYOS-X,Y DETECTOR DE METALES  CON SUS RESPECTIVOS KITS DE REPUESTOS </t>
  </si>
  <si>
    <t>2- MANTENIMIENTO DE LOS CIRCUITOS CERRADOS DE TELEVISIÓN CON SUS CORRESPONDIENTES KITS DE REPUESTOS.</t>
  </si>
  <si>
    <t>3- MANTENIMIENTO DE EQUIPOS DE IDENTIFICACION CON SU CORRESPONDIENTE KIT DE REPUESTOS E INSUMOS EN EL NIVEL CENTRAL</t>
  </si>
  <si>
    <t>4- MANTENIMIENTO CONTROL DE ACCESOS E INCENDIOS - NEAA</t>
  </si>
  <si>
    <t>CONTRATAR LAPRESTACIÓN DE LOS SERVICIOS DE SEGURIDAD DESTINADOS A LA OPERACIÓN DE SEGURIDAD AEROPORTUARIA, PROTECCIÓN DE PERÍMETROS EN LOS AEROPUERTOS Y ESTACIONES AERONÁUTICAS DE LAS REGIONALES ANTIOQUIA, ATLÁNTICO, CUNDINAMARCA, META, NORTE DE SANTANDER Y VALLE.</t>
  </si>
  <si>
    <t>3- ADQUISICION DE INSUMOS Y ELEMENTOS PARA LA OPERACIÓN DE PUESTOS DE VIGILANCIA POLICIAL.</t>
  </si>
  <si>
    <t>ADQUIRIR INSUMOS Y ELEMENTOS PARA LA OPERACIÓN DE PUESTOS DE VIGILANCIA POLICIAL.</t>
  </si>
  <si>
    <t>4- REALIZACION DE SIMULACROS CONTRA ACTOS DE INTERFERENCIA ILICITA.</t>
  </si>
  <si>
    <t>REALIZAR SIMULACROS CONTRA ACTOS DE INTERFERENCIA ILICITA.</t>
  </si>
  <si>
    <t>5- ADQUISICION DE SERVICIOS DE VIGILANCIA TECNICA PARA LAS ESTACIONES AERONAUTICAS</t>
  </si>
  <si>
    <t>ADQUIRIR SERVICIOS DE VIGILANCIA TECNICA PARA LAS ESTACIONES AERONAUTICAS</t>
  </si>
  <si>
    <t>1- ADQUISICION MAQUINAS DE BOMBEROS PARA EXTINCION DE INCENDIOS</t>
  </si>
  <si>
    <t xml:space="preserve">ADQUIRIR MAQUINAS DE BOMBEROS </t>
  </si>
  <si>
    <t>ADQUISICION DE EQUIPOS Y HERRAMIENTAS PARA BOMBEROS Y RESCATE.</t>
  </si>
  <si>
    <t xml:space="preserve">ADQUIRIR HERRAMIENTAS Y EQUIPOS PARA  BOMBEROS </t>
  </si>
  <si>
    <t>3- ADQUISICION DE EQUIPOS DE PROTECCION PERSONAL PARA BOMBEROS Y RESCATE.</t>
  </si>
  <si>
    <t>ADQUIRIR EQUIPOS DE PROETCCION PERSONAL</t>
  </si>
  <si>
    <t xml:space="preserve">5- ADQUISICION DE ELEMENTOS DE PROTECCION PERSONAL PARA BOMBEROS Y RESCATE. </t>
  </si>
  <si>
    <t>ADQUIRIR ELEMENTOS DE PROTECCION PERSONAL</t>
  </si>
  <si>
    <t>1-  MANTENIMIENTO PREVENTIVO Y CORRECTIVO PARA LAS MAQUINAS DE BOMBEROS DE GRAN CAPACIDAD</t>
  </si>
  <si>
    <t xml:space="preserve">CONTRATAR EL MANTENIMIENTO MAQUINAS DE BOMBEROS GRAN CAPACIDAD  </t>
  </si>
  <si>
    <t>2-   MANTENIMIENTO PREVENTIVO Y CORRECTIVO PARA LAS MAQUINAS DE BOMBEROS DE MENOR CAPACIDAD</t>
  </si>
  <si>
    <t xml:space="preserve">CONTRATAR EL MANTENIMIENTO MAQUINAS DE BOMBEROS MENOR CAPACIDAD  </t>
  </si>
  <si>
    <t>4- MANTENIMIENTO Y RECARGUE DE EXTINTORES   MANTENIMIENTOY CONSERVACION DE EQUIPOS DE EXTINSION DE INCENDIOS Y BUSQUEDA Y RESCATE</t>
  </si>
  <si>
    <t>CONTRATAR EL MANTENIMIENTO Y RECARGA DE EXTINTORES.</t>
  </si>
  <si>
    <t>REG CUNDINAMARCA</t>
  </si>
  <si>
    <t>REG ANTIOQUIA</t>
  </si>
  <si>
    <t>REG ATLANTICO</t>
  </si>
  <si>
    <t>REG VALLE</t>
  </si>
  <si>
    <t>REG NORTE SANTANDER</t>
  </si>
  <si>
    <t>REG META</t>
  </si>
  <si>
    <t xml:space="preserve"> 5-  MANTENIMIENTO PREVENTIVO Y CORRECTIVO DE VEHICULOS DE RESCATE </t>
  </si>
  <si>
    <t>CONTRATAR EL MANTENIMIENTO DE VEHICULOS  DEL SEI - SAR.</t>
  </si>
  <si>
    <t>6-2  ADQUISICION DE COMBUSTIBLES Y LUBRICANTES VEHICULOS DE BOMBEROS Y DE RESCATE</t>
  </si>
  <si>
    <t>ADQUIRIR COMBUSTIBLE PARA MAQUINAS DE BOMBEROS Y VEHICULOS SEI - SAR.</t>
  </si>
  <si>
    <t>REG. CUNDINAMARCA</t>
  </si>
  <si>
    <t>6-3  RENOVACION DE LLANTAS PARA MAQUINAS DE BOMBEROS Y VEHICULOS DE RESCATE</t>
  </si>
  <si>
    <t xml:space="preserve">ADQUIRIR LLANTAS PARA MAQUINAS DE BOMBEROS  </t>
  </si>
  <si>
    <t>6-4  ADQUISICION PRODUCTOS PARA MANTENIMIENTO Y LIMPIEZA DE MAQUINAS DE BOMBEROS Y VEHICULOS DE RESCATE.</t>
  </si>
  <si>
    <t>ADQUIRIR PRODUCTOS DE LIMPIEZA PARA LOS VEHICULOS DE BOMBEROS.</t>
  </si>
  <si>
    <t>JUNO</t>
  </si>
  <si>
    <t>6-5 TRASLADO DE MAQUINAS DE BOMBEROS, VEHICULOS, EQUIPOS Y HERRRAMIENTAS DE RESCATE.</t>
  </si>
  <si>
    <t xml:space="preserve">CONTRATAR EL TRASLADO DE MAQUINAS DE BOMBEROS </t>
  </si>
  <si>
    <t>7 - MANTENIMIENTO DE EQUIPOS Y HERRAMIENTAS PARA BOMBEROS Y RESCATE (INCLUYEN REPUESTOS) SBA</t>
  </si>
  <si>
    <t xml:space="preserve">CONTRATAR EL MANTENIMIENTO DE MAQUINAS Y HERRAMIENTAS DE BOMBEROS </t>
  </si>
  <si>
    <t>1- ELABORACION DE PROGRAMAS DE MONITOREO DE CALIDAD DE AGUAS, AIRE, RUIDO Y MANEJO DE RESIDUOS LEVANTAMIENTO DE INFORMACION PARA ESTUDIOS PLANES Y PROGRAMAS AMBIENTALES.</t>
  </si>
  <si>
    <t xml:space="preserve">CONTRATAR LA IMPLEMENTACION DEL SISTEMA DE VIGILANCIA (MIONITOREO) Y CONTROL AMBIENTAL - SVCA PARA ELAEROPUERTO INTERNACIONAL ELDORADO. </t>
  </si>
  <si>
    <t>2- ESTUDIOS AMBIENTALES</t>
  </si>
  <si>
    <t>3- TRAMITES DE EVALUACION ANTE AUTORIDADES AMBIENTALES</t>
  </si>
  <si>
    <t>4- ELABORACION DE PLANES DE MANEJO AMBIENTAL Y DIAGNOSTICOS AMBIENTALES.</t>
  </si>
  <si>
    <t>5- INTERVENTORIAS</t>
  </si>
  <si>
    <t>1- MANTENIMIENTO Y MEJORAMIENTO DE LOS SISTEMAS DE TRATAMIENTO DE AGUA</t>
  </si>
  <si>
    <t xml:space="preserve">CONTRATAR EL SERVICIO DE MANTENIMIENTO Y OPERACIÓN DE LOS SISTEMAS DE TRATAMIENTO DE AGUAS RESIDUAL, POTABLE E INDUSTRIAL DE LOS AEROPUERTOS DE LAS REGIONALES  VALLE, CUNDINAMARCA, META,  NORTE DE SANTANDER Y ATLANTICO,  </t>
  </si>
  <si>
    <t>2- MANTENIMIENTO Y MEJORAMIENTO DE SISTEMAS DE MANEJO Y DISPOSICION DE RESIDUOS SOLIDOS.</t>
  </si>
  <si>
    <t>3- MANTENIMIENTO Y MEJORAMIENTO DE INSTALACIONES HIDRAULICAS Y SANITARIAS.</t>
  </si>
  <si>
    <t>4- PROGRAMAS DE CONTROL GEOTECNICO</t>
  </si>
  <si>
    <t>6- CONTROL DE VEGETACION.</t>
  </si>
  <si>
    <t>7- PROGRAMAS DE MEJORAMIENTO PARA LA PREVENCION DEL PELIGRO AVIARIO</t>
  </si>
  <si>
    <t>CONTRATAR LA PRESTACION DE SERVICIOS PARA EL DESARROLLO DEL PROGRAMA DE MEJORAMIENTO PARA LA PREVENCIÓN DEL PELIGRO AVIARIO Y FAUNA DE LOS AEROPUERTOS DE LAS REGIONALES CUNDINAMARCA, VALLE NORTE DE SANTANDER Y META, ATLANTICO Y VALLE.</t>
  </si>
  <si>
    <t>1- CONTRATACION MEDICOS                                                   2- ENFERMEROS</t>
  </si>
  <si>
    <t xml:space="preserve">CONTRATAR LOS SERVICIOS MEDICOS Y DE AUXILIARES DE ENFERMERIA </t>
  </si>
  <si>
    <t>4- DOTACION EQUIPOS MEDICOS PARA SANIDADES AEROPORTUARIAS.</t>
  </si>
  <si>
    <t xml:space="preserve">CONTRATAR LA DOTACION DE EQUIPOS MEDICOS </t>
  </si>
  <si>
    <t>3- ADQUISICION DE MEDICAMENTOS E INSUMOS</t>
  </si>
  <si>
    <t xml:space="preserve">CONTRATAR LA ADQUISICIN DE MEDICAMENTOS E INSUMOS </t>
  </si>
  <si>
    <t>5-1  GASTOS GENERALES</t>
  </si>
  <si>
    <t>CONTRATAR LOS GASTOS GENERALES</t>
  </si>
  <si>
    <t>5-2  MANTENIMIENTO DE EQUIPOS MEDICOS Y AMBULANCIAS.</t>
  </si>
  <si>
    <t>CONTRATAR EL MANTENIMIENTO DE EQUIPOS MEDICOS Y AMBULANCIAS.</t>
  </si>
  <si>
    <t>C-2499-0600-1</t>
  </si>
  <si>
    <t>C-2499-0600-2</t>
  </si>
  <si>
    <t>C-2403-0600-4</t>
  </si>
  <si>
    <t>C-2403-0600-22</t>
  </si>
  <si>
    <t>C-2403-0600-19</t>
  </si>
  <si>
    <t>C-2403-0600-18</t>
  </si>
  <si>
    <t>C-2403-0600-9</t>
  </si>
  <si>
    <t>C-2403-0600-10</t>
  </si>
  <si>
    <t>NO. DE COMPROMISO</t>
  </si>
  <si>
    <t>2418 Y 12218</t>
  </si>
  <si>
    <t>Se realizo compromiso por valor de $2.831.814.224</t>
  </si>
  <si>
    <t>se realizo compromiso por valor de $15.804.647.015</t>
  </si>
  <si>
    <t>Se realizo compromiso por valor de $14.178.166.952</t>
  </si>
  <si>
    <t>Se realizaron compromisos por valor de $1.428.010.000</t>
  </si>
  <si>
    <t>Compromiso por menor valor $985.858.240</t>
  </si>
  <si>
    <t>compromiso por menor valor $1.883.046.400</t>
  </si>
  <si>
    <t>comprometido por mayor valor $21.112.000.000</t>
  </si>
  <si>
    <t>Compromiso por menor valor $2.041.973.824</t>
  </si>
  <si>
    <t>compromiso por menor valor $9.647.000.000</t>
  </si>
  <si>
    <t>Compromiso por menor valor $8.725.089.686</t>
  </si>
  <si>
    <t>PRIMER TRIMESTRE 2018</t>
  </si>
  <si>
    <t>CUMPLIMIENTO</t>
  </si>
  <si>
    <t>C</t>
  </si>
  <si>
    <t>OBSERVACIONES AREA</t>
  </si>
  <si>
    <t xml:space="preserve">TOTAL ACTIVIDADES </t>
  </si>
  <si>
    <t xml:space="preserve">A MARZO </t>
  </si>
  <si>
    <t xml:space="preserve">% CUMP </t>
  </si>
  <si>
    <t>( 25% EQUIVALE 100%)</t>
  </si>
  <si>
    <t>CUMPLIDAS A MARZO</t>
  </si>
  <si>
    <t>NC</t>
  </si>
  <si>
    <t>OBSERVACIONES OAP</t>
  </si>
  <si>
    <t>OBRA $26,900,160,474</t>
  </si>
  <si>
    <t>INTERV $909,987,008</t>
  </si>
  <si>
    <t>Radicado en la DA - Oficio radicación (Coordinación del Grupo de Gestión de proyectos de Inf Aeroportuaria)</t>
  </si>
  <si>
    <t>Valor VF Concesión CALI - Corrientización</t>
  </si>
  <si>
    <t>VF</t>
  </si>
  <si>
    <t>Valor VF Concesión EDR Corrientización</t>
  </si>
  <si>
    <t>Se encuentra en revisión Comité PRI</t>
  </si>
  <si>
    <t>Proyecto reformulado debido a restricciones ambientales por lo tanto solo se contratará estudios y diseños.</t>
  </si>
  <si>
    <t xml:space="preserve">Enviado a la SSO para revisión </t>
  </si>
  <si>
    <t>En proceso de tramite de traslado presupuestal $10,000m   (DNP en primera vuelta)</t>
  </si>
  <si>
    <t>En ejecución</t>
  </si>
  <si>
    <t xml:space="preserve">VF - En ejecución </t>
  </si>
  <si>
    <t>VF - Pendiente firma de Acta de Inicio PRI</t>
  </si>
  <si>
    <t>VF - En ejecución</t>
  </si>
  <si>
    <t xml:space="preserve">En estructuración </t>
  </si>
  <si>
    <t>Se adjudica el 18 de abril de 2018</t>
  </si>
  <si>
    <t>Se adjudica el 18 de abril de 2019</t>
  </si>
  <si>
    <t>VF no utilizadas .- Recurso se redistribuirá para atender obras de mantenimiento en otros aeropuertos.</t>
  </si>
  <si>
    <t>N.A DE MARZO</t>
  </si>
  <si>
    <t>Es un nuevo proyecto y la OAP realiza el tramite ante SUIFP</t>
  </si>
  <si>
    <t>varios</t>
  </si>
  <si>
    <t>De este proyecto se contracreditara $10,000 millones para el Proyecto de Construcción - traslado en curso ante el DNP.</t>
  </si>
  <si>
    <t xml:space="preserve">ÁREA </t>
  </si>
  <si>
    <t>25% (EQ 100% CADA TRIMESTRE)</t>
  </si>
  <si>
    <t>SUBDIRECCIÓN GENERAL</t>
  </si>
  <si>
    <t>OFICINA CENTRO ESTUDIOS AERONAÚTICOS</t>
  </si>
  <si>
    <t xml:space="preserve">SECRETARIA SISTEMAS OPERACIONALES </t>
  </si>
  <si>
    <t>Despacho</t>
  </si>
  <si>
    <t>Direc Telecomunicaciones</t>
  </si>
  <si>
    <t>Direc Infraestructura Aeroportuaria</t>
  </si>
  <si>
    <t>Direc Servicios Aeroportuarios</t>
  </si>
  <si>
    <t>SECRETARIA SEGURIDAD OPERACIONAL DE LA AVIACIÓN CIVIL</t>
  </si>
  <si>
    <t>Dirección Talento Humano</t>
  </si>
  <si>
    <t>Dirección Informática</t>
  </si>
  <si>
    <t xml:space="preserve">Grupo Inmuebles </t>
  </si>
  <si>
    <t xml:space="preserve">Asesorias y Servicios de Consultoria </t>
  </si>
  <si>
    <t>CRONOGRAMAS DE INVERSIÓN  2018</t>
  </si>
  <si>
    <t>NA (incluidas las regionales)</t>
  </si>
  <si>
    <t>registro
7318 manto $763,000,000</t>
  </si>
  <si>
    <t>VALOR OBLIGADO 241,125,798</t>
  </si>
  <si>
    <t xml:space="preserve">registro
7218 combustible $400,000,000
</t>
  </si>
  <si>
    <t>SIN VALOR OBLIGADO</t>
  </si>
  <si>
    <t xml:space="preserve">RADICADO EN SSO 28 FEBRERO OFICIO No.4500-2018005717 RAD DIR. ADMINISTRATIVA 4006-2018008319 21 MARZO POR VALOR DE $1,693,424,753, VALOR SOBRANTE SE TRASLADARÁ A ADQUISICIÓN CCTV, SEGÚN NECESIDAD DE AJUSTAN SITIOS </t>
  </si>
  <si>
    <t>AVANZARON</t>
  </si>
  <si>
    <t>PRIORIZAN NEIVA Y ARMENIA POR LETICIA Y  PUERTO ASÍS.  INICIARON PROCESO ANTES DE LO PROGRMADO. ADJUNTAN DOCUMENTO RADICADO</t>
  </si>
  <si>
    <t>EN REUNIONES CON LA DIR. DE INFRAESTRUCTURA  ESTABLECEN QUE EL CONTRATISTA DE LA OBRA DE LETICIA INCLUYO EL CCTV, POR LO CUAL SE CAMBIA EL DESTINO DEJANDO LOS AEROPUERTOS QUE ESTABAN EN EL PNA, SE  SOLICITA AJUSTAR CRONOGRAMA</t>
  </si>
  <si>
    <t>MODIFICAN SITIO OBJETO DE LA CONTRATACIÓN, INFRAESTRUCTURA EN EL 2017 SOLICITO A LA DSA  PROCESO DE ADQUISICIÓN DE CCTV PARA LETICIA EN MARZO DE 2018 INFORMA QUE YA NO LO REQUIEREN, LO QUE CONLLEVA AL CAMBIO. SOPORTE CORREO</t>
  </si>
  <si>
    <t>CUMPLE</t>
  </si>
  <si>
    <t>PENDIENTE SOPORTE DE RADICACIÓN, SOLICITAN AJUSTAR CRONOGRAMA PARA LOS DOS PROCESOS PENDIENTES</t>
  </si>
  <si>
    <t>RADICADO EN SSO 9 MARZO, OFICIO No.4502.418--2018008590, RADICADO EN DIR. ADMITIVA 4006-2018008680 POR VALOR DE $779,863,799, VALOR RESTANTE SE TRASLADARAN A MANTO RAYOS X</t>
  </si>
  <si>
    <t>SE SOLICITA  MODIFICAR FECHA DE INICIO DEL CRONOGRAMA  A MAYO</t>
  </si>
  <si>
    <t>NO CUMPLE</t>
  </si>
  <si>
    <t xml:space="preserve">EL AREA NO TIENE DEFINIDAS LAS NECESIDADES DE LOS AEROPUERTOS A ATENDER POR ESTA ACTIVIDAD </t>
  </si>
  <si>
    <t>SE VAN ASIGNAR LOS RECURSOS A LA REGIONAL CUNDINAMARCA</t>
  </si>
  <si>
    <t>1- CONTRATACION DE SERVICIOS DE SEGURIDAD DESTINADOS A LA OPERACIÓN  DE SEGURIDAD Y PROTECCION DE PERIMETROS EN AEROPUERTOS Y ESTACIONES AERONAUTICAS.                                                                                                 2  CONTRATACION DE SERVICIOS DE SEGURIDAD DESTINADOS A LA OPERACIÓN  DE SEGURIDAD Y PROTECCION DE PERIMETROS EN AEROPUERTOS Y ESTACIONES AERONAUTICAS.</t>
  </si>
  <si>
    <t>CONTRATO EN EJECUCION,EN PROCESO ADICION POR REAJUSTE SALARIO MINIMO, EN ANALISIS DE VALORES A  INCREMENTAR</t>
  </si>
  <si>
    <t>EL VALOR NO CORRESPONDE AL REGISTRO DE LA VIGENCIA FUTURA 24,620,139,361,  SE RECOMIENDA INCLUIR EL VALOR DEL REAJUSTE EN OTRA LINEA Y ESTABLECER CRONOGRAMA</t>
  </si>
  <si>
    <t>REGISTROS
13218-13318-13418-13518-13618-13718
OPERATIVA $20,350,125,904
ADMINISTRATIVA$4,270,013,457</t>
  </si>
  <si>
    <t>OBLLIGACIONES POR $7,039,418,197</t>
  </si>
  <si>
    <t>LA FECHA DE INICIO ES AGOSTO,  EN ANALISIS DE VALOR A ADICIONAR PARA INICIAR  TRAMITE DE ADICION</t>
  </si>
  <si>
    <t>SOLICITUD V.F. EN ELABORACION ESTUDIOS PREVIOS, SE RQUIERE TRASLADARA RECURSOS DE VIGILANCIA TÉCNICA $301,000,000</t>
  </si>
  <si>
    <t xml:space="preserve">LA FECHA DE INICIO SE SOLICITA AJUSTAR CRONOGRAMA INICIARIA  CUANDO TERMINE LEY DE GARNTIAS POR SER CONVENIO </t>
  </si>
  <si>
    <t>DEBILIDADES EN LA PLANEACIÓN</t>
  </si>
  <si>
    <t>DESIGNADO A REGIONALES</t>
  </si>
  <si>
    <t>SE TIENE PREVISTO TRASLADAR  RECURSOS PARA CONTRATO DE VIGILANCIA OPERATIVA Y ADMINISTRATIVA, EL DESARROLLO DE  ESTA ACTIVIDAD FUE OBJETADO POR LA CONTRALORÍA Y NO SE VOLVIÓ A REALIZAR</t>
  </si>
  <si>
    <t>DEBILIDADES EN LA PLANEACIÓN Y EN LA PARAMETRIZACIÓN DE LOS RECURSOS</t>
  </si>
  <si>
    <t>SEGÚN REPORTE REGISTROS
1718 SMR, YPL, PPY</t>
  </si>
  <si>
    <t>N/A, OBLIGAN CONTRA RECIBO MAQUINAS</t>
  </si>
  <si>
    <t>SE VAN A SOLICITAR V.F. SE ENVIO SOLICITUD A OAP , EL 23 DE MARZO PARA REVISION PREVIA</t>
  </si>
  <si>
    <t xml:space="preserve">EN ELABORACION ESTUDIO </t>
  </si>
  <si>
    <t>EL ÁREA INFORMA QUE VAN A HACER TRASLADOS DE RECURSOS ENTRE ESTAS ACTIVIDADES, PARA AJUSTAR A NECESIDADES</t>
  </si>
  <si>
    <t>RADICADO EN  SSO 7 MARZO ADI 4505-2018006636</t>
  </si>
  <si>
    <t>VERIFICAR PORQUE SI ESTA RADICADO DESDE EL 07 DE MARZO, LA SSO NO HA DADO VIABILIDAD</t>
  </si>
  <si>
    <t>EL ÁREA INFORMA QUE VA A REALIZAR DOS PROCESOS  UNO PARA TRAJES ALUMINICADOS POR $780 MILLONES Y OTRO  PARA DEMAS ELEMENTOS</t>
  </si>
  <si>
    <t>AREA REALIZA SEGUIMIENTO</t>
  </si>
  <si>
    <t>SE SOLICITA AJUSTAR CRONOGRAMA ACORDE CON LA REPROGRAMACIÓN DE METAS</t>
  </si>
  <si>
    <t>EN ELABORACION DE ESTUDIOS PREVIOS</t>
  </si>
  <si>
    <t xml:space="preserve">EN ELABORACION DE ESTUDIOS </t>
  </si>
  <si>
    <t>SE SOLICITA MODIFICAR FECHA DE INICIO DEL  CRONOGRAMA A SEPTIEMBRE  CUANDO SE RECIBAN LAS NUEVAS MAQUINAS Y SE PUEDAN TRASLADAR LAS ANTIGUAS</t>
  </si>
  <si>
    <t xml:space="preserve">DEBILIDADES EN LA PLANEACIÓN, NO ES CLARA LA FECHA DE RECIBO DE LAS MAQUINAS, ACORDE CON LO REGISTRADO EN LO CORRESPONDIENTE AL CONTRATO DE ADQUISICIÓN DE MÁQUINAS </t>
  </si>
  <si>
    <t>EL AREA REALIZO REPROGRAMACIÓN DE METAS EN COMPROMISOS Y OBLIGACIONES LO QUE TUBO INFERENCIA EN EL CUMPLIMIENTO DEL CRONOGRAMA ESTABLECIDO INICIALMENTE.</t>
  </si>
  <si>
    <t xml:space="preserve">CONTRATO EN EJECUCION CON VIGENCIAS FUTURAS SE SOLICITA AJUSTAR AL VALOR UTILIZADO </t>
  </si>
  <si>
    <t xml:space="preserve">NO CUMPLE </t>
  </si>
  <si>
    <t>EL VALOR AUTORIZADO DE LA VIGENCIA FUTURA ES 1,020,156,140 Y EL VALOR REGISTRADO ES DE 1,016,091,773 REGISTRO #
12718, LO QUE NO COINCIDE CON EL VALOR ESTABLECIDO</t>
  </si>
  <si>
    <t>NO TIENE OBLIGACIÓN</t>
  </si>
  <si>
    <t>ag- 18</t>
  </si>
  <si>
    <t>LA FECHA DE INICIO ES AGOSTO EN TRAMITE DE ADICION, EN ELABORACIÓN DE ESTUDIOS PREVIOS</t>
  </si>
  <si>
    <t>SOLICITUD V.F. EN ELABORACION ESTUDIOS PREVIOS</t>
  </si>
  <si>
    <t xml:space="preserve">RADICADO SSO  OFICIO No.4504.432-2018005120 EN MARZO 10, SE ENVÍA  A LA DIRECCIÓN ADMINISTRATIVA EL DÍA 21 DE MARZO CON ADI 2018007807 PARA TRAMITE PERTINENTE
</t>
  </si>
  <si>
    <t>SE SOLICITARAN  V.F. YA QUE LOS ESTUDIOS TENDRAN DURACION DE 18 MESES, REQUIERE AJUSTAR CRONOGRAMA</t>
  </si>
  <si>
    <t>SE REQUIERE AJUSTAR CRONOGRAMA Y TRASLADAR RECURSOS  PARA LA COMPROBACIÓN DEL CUMPLIMIENTO DE LOS LIMITES DE EXPOSICIÓN A CAMPOS ELECTROMAGNÉTICOS</t>
  </si>
  <si>
    <t>EL ÁREA INFORMA QUE REQUIEREN HACER TRASLADOS DE RECURSOS ENTRE  ACTIVIDADES, PARA AJUSTAR A NECESIDADES</t>
  </si>
  <si>
    <t xml:space="preserve"> RADICADO EN SSO EL 28 DE MARZO POR $923,908,227 </t>
  </si>
  <si>
    <t>PENDIENTE SOPORTE DE RADICACIÓN</t>
  </si>
  <si>
    <t>SEGUIMIENTO POR PARTE EL AREA</t>
  </si>
  <si>
    <t>LOS PAGOS SE REALIZAN EN EL TRANSCURSO DEL AÑO , POR FACTURACION DIRECTA SEGÚN NECESIDAD</t>
  </si>
  <si>
    <t>RADICACION REVISION SSO - 10/03/2018 RAD. DIR. ADMINISTRATIVA 4006-2018007813 16 DE MARZO. POR VALOR DE $1,095,324,393</t>
  </si>
  <si>
    <t xml:space="preserve">RADICADO EN SSO 9 MARZO OFICIO 4504.432-2018006914. TRAMITADO Y RAD DIR. ADMINISTRATIVA 4066-2018007810 DEL 16 DE MARZO POR $1,040,479,645
</t>
  </si>
  <si>
    <t>AREA REALIZARA TRALADO DE RECURSOS SOBRANTES A OTRA ACTIVIDAD</t>
  </si>
  <si>
    <t xml:space="preserve">CONTRATO EN EJECUCION, CON VIGENCIAS FUTURAS </t>
  </si>
  <si>
    <t xml:space="preserve">VALOR CORRESPONDE A REGISTROS
12418 MANTO AGUA $2,237,316,172
12518MANTO AGUA $907,462,714
</t>
  </si>
  <si>
    <t>OBLIGACIÓN POR $35,946,559</t>
  </si>
  <si>
    <t xml:space="preserve">SE REQUIERE ADICIONAR CONTRATO, MIENTRAS SE TRAMITAN VIGENCIAS FUTURAS </t>
  </si>
  <si>
    <t>ASIGNADO A REGIONALES</t>
  </si>
  <si>
    <t>CONTRATO EN EJECUCION CON VIGENCIAS FUTURAS</t>
  </si>
  <si>
    <t>VALOR CORRESPONDE A REGISTROS
12818 PELIGRO AVIA $458,207,416
12918 PELIGRO AVIA $673,277,532</t>
  </si>
  <si>
    <t>NO EXISTEN OBLIGACIONES</t>
  </si>
  <si>
    <t>ag-18</t>
  </si>
  <si>
    <t>LA FECHA DE INICIO ES AGOSTO, EN PROCESO  TRAMITE DE ADICION</t>
  </si>
  <si>
    <t xml:space="preserve">REGISTRO
13818 MEDICOS $1,425,258,776
13818 ENFERMEROS $540,714,268
</t>
  </si>
  <si>
    <t>LA FECHA DE INICIO ES AGOSTO TRAMITE DE ADICION</t>
  </si>
  <si>
    <t>SOLICITUD V.F. EN ELABORACION ESTUDIOS PREVIOS SE DISMINUYERON RECURSOS EN $41.000.000 QUE SE TRASLADARON PARA ATENDER NECESIDAD DE EQUIPOS MÉDICOS</t>
  </si>
  <si>
    <t xml:space="preserve">RADICADO EN  SSO  MARZO 14 OFICIO NO.4503.2018007264 SE ADICIONARON RECURSOS POR  $41.000.000; RADICADO EN LA DIRECCIÓN ADMINISTRATIVA EL DÍA  23 DE MARZO ADI 2018007713
</t>
  </si>
  <si>
    <t xml:space="preserve">NOTA: EL AREA AVANZO EN 2 ACTIVIDADES Y SE TUVIERON EN CUENTA PARA LA EVALUACIÓN </t>
  </si>
  <si>
    <t xml:space="preserve"> DEFICIENCIAS EN LA PLANEACIÓN</t>
  </si>
  <si>
    <t xml:space="preserve">EL VALOR CORRESPONDE AL VALOR AUTORIZADO EN LA VIGENCIA FUTURA , REGISTRO POR 4,875,000,000. </t>
  </si>
  <si>
    <t>CONTRATO EN EJECUCIÓN TIENE VIGENCIAS FUTURAS,  SE REQUIERE AJUSTAR CRONOGRAMA POR  PRORROGA DE CONTRATO POR TIEMPO SE FABRICACIÓN Y PROCESO DE IMPORTACIÓN DE LAS MAQUINAS, SE RECIBIRAN EN DICIEMBRE</t>
  </si>
  <si>
    <t xml:space="preserve">EN ESTRUCTURACION ESTUDIOS PREVIOS </t>
  </si>
  <si>
    <t>OBSERVACIONES ÁREA</t>
  </si>
  <si>
    <t>OBSERVACION AOP</t>
  </si>
  <si>
    <t>OBSERVACION OAP</t>
  </si>
  <si>
    <t>REGIONALES</t>
  </si>
  <si>
    <t>cumple</t>
  </si>
  <si>
    <t>CDP No. 29318 expedido el 06-02-2018, por valor de $130.000.000</t>
  </si>
  <si>
    <t>Proceso Número18000564-H3, publicación proyecto pliego de condiciones 23 de marzo, https://www.contratos.gov.co/consultas/detalleProceso.do?numConstancia=18-11-7982593</t>
  </si>
  <si>
    <t>CDP No. 30618 expedido el 15-02-2018, por valor de $320.000.000</t>
  </si>
  <si>
    <t>CDP No. 29418 expedido el 06-02-2018, por valor de $100.000.000</t>
  </si>
  <si>
    <t>CDP No.32618 expedido el 06-02-2018, por valor de $100.000.000</t>
  </si>
  <si>
    <t>CONTRATO EN EJECUCIÓN</t>
  </si>
  <si>
    <t>RP 39518</t>
  </si>
  <si>
    <t>Compromiso por valor de $261.700.000</t>
  </si>
  <si>
    <t>Compromiso por valor de $198.500.000</t>
  </si>
  <si>
    <t>Compromiso por valor de $61.200.000</t>
  </si>
  <si>
    <t>N/A (Regionales)</t>
  </si>
  <si>
    <t xml:space="preserve">EN LA PROGRAMACIÓN REALIZADA A INICIO DEL AÑO SE DECIDIO EJECUTAR EL PROYECTO CON VIGENCIAS FUTURAS DEBIDO AL TIEMPO REQUERIDO DE EJECUCIÓN </t>
  </si>
  <si>
    <t xml:space="preserve">CONTRATO EN EJECUCIÓN SE OBLIGA CUANDO LOS EQUIPOS SE RECIBAN, SE AJUSTARA EL VALOR UTILIZADO DE LA VIGENCIA FUTURA </t>
  </si>
  <si>
    <t>RP 2118</t>
  </si>
  <si>
    <t>Compromiso por menor valor $3.037.209.713</t>
  </si>
  <si>
    <t>RP 2318</t>
  </si>
  <si>
    <t>Compromiso por menor valor $3.951.560.820</t>
  </si>
  <si>
    <t>RP 1918</t>
  </si>
  <si>
    <t>Compromiso por menor valor $1.533.024.231</t>
  </si>
  <si>
    <t>RP 2018</t>
  </si>
  <si>
    <t>Compromiso por menor valor $3.813.264.288</t>
  </si>
  <si>
    <t>*</t>
  </si>
  <si>
    <t>EL AREA SOLICITARA VF,  AJUSTAR CRONOGRAMA Y VALOR</t>
  </si>
  <si>
    <t>ADQUISICION, INSTALACION Y PUESTA EN SERVICIO SISTEMAS DE MULTILATERACION Y/O ADS-B (VIGILANCIA DEPENDIENTE AUTOMATICA) VF</t>
  </si>
  <si>
    <t>RP 4318</t>
  </si>
  <si>
    <t>Compromiso por menor valor $2.085.880.617</t>
  </si>
  <si>
    <t>RP 4118</t>
  </si>
  <si>
    <t>Valor del compromiso $5.977.717.950</t>
  </si>
  <si>
    <t>SE REALIZA ADICIÓN DE CONTRATO 17000323 H3 POR 421,252,100 Y SE INICIA PROCESO DE NUEVA CONTRATACIÓN POR 1,428,367,509</t>
  </si>
  <si>
    <t>42,1252,100</t>
  </si>
  <si>
    <t>26,328,260</t>
  </si>
  <si>
    <t>C-2403-0600-6-0-1</t>
  </si>
  <si>
    <t>RP 44318</t>
  </si>
  <si>
    <t>Compromiso por menor valor $73.678.850 - Obligaciones por valor de $10.162.600</t>
  </si>
  <si>
    <t>RP 44418</t>
  </si>
  <si>
    <t>Compromiso por menor valor $75.792.200</t>
  </si>
  <si>
    <t>VERIFICAR</t>
  </si>
  <si>
    <t>C-2403-0600-6-0-6</t>
  </si>
  <si>
    <t>RP 15418</t>
  </si>
  <si>
    <t>SIN REGISTRO</t>
  </si>
  <si>
    <t>C-2403-0600-6-0-4</t>
  </si>
  <si>
    <t xml:space="preserve">CONTRATO EN EJECUCIÓN </t>
  </si>
  <si>
    <t>RP 50418</t>
  </si>
  <si>
    <t>Compromiso por menor valor $62.872.000 - Obligaciones por valor de $62.872.000</t>
  </si>
  <si>
    <t>SE HAN ADELANTADO GESTIONES CON LA OACI, SE REQUIERE AJUSTAR CRONOGRAMA</t>
  </si>
  <si>
    <t>NO REGISTRA AVANCE</t>
  </si>
  <si>
    <t>SE TRAMITARA VIGENCIAS FUTURAS POR 4,150 MILLONES, SE TRASLADARAN 850 MILLONES PARA RADAR RIOHACHA Y TASAJERO</t>
  </si>
  <si>
    <t xml:space="preserve">SE SOLICITARAN VIGENCIAS FUTURAS  POR 6,000 MILLONES </t>
  </si>
  <si>
    <t>SE RADICO EN SSO EL26 DE ENERO Y EN ADMINISTRATIVA EL 6 DE MARZO</t>
  </si>
  <si>
    <t>CONTRATO EN EJECUCIÓN 17001463 H2</t>
  </si>
  <si>
    <t>RP 8718</t>
  </si>
  <si>
    <t>Valor del compromiso $2.150.543.010</t>
  </si>
  <si>
    <t>SE  RADICO EN ADMINISTRATIVA EL 16 DE ENERO , ADJUDICADO EL 16 DE MARZO CONTRATO 180000123 H3</t>
  </si>
  <si>
    <t>CONTRATO EN EJECUCIÓN 18000001 H3, SE REQUIERE AJUSTAR OBLIGACIONES</t>
  </si>
  <si>
    <t>RP 53518</t>
  </si>
  <si>
    <t>Compromiso por menor valor $5.495.079.179</t>
  </si>
  <si>
    <t>SIN INFORMACION</t>
  </si>
  <si>
    <t>REGIONAL</t>
  </si>
  <si>
    <t xml:space="preserve">RADICADO EL 24 DE ENERO EN SSO </t>
  </si>
  <si>
    <t>PENDIENTE SOPORTE DE RADICACIÓN EN SSO</t>
  </si>
  <si>
    <t>SE RADICO EN SSO EL 23 DE ENERO, FUE DEVUELTO A LA DIRECCION DE TELECOMUNICAIONES PARA LA INCLUSIÓN NUEVO RADIOENLACE SE RADICO NUEVAMENTE EL 03 DE ABRIL</t>
  </si>
  <si>
    <t>EL 26 DE MARZO FUE RADICADO EN ADMINISTRATIVA</t>
  </si>
  <si>
    <t>PENDIENTE  SOPORTE  PARA VERIFICAR SI SE RADICO EN ADMINISTRATIVA</t>
  </si>
  <si>
    <t>RECURSOS SE VAN A REGIONALIZAR PARA FACILITAR LA GESTION EL COORDINADOR DEL GRUPO SERÁ EL SUPERVISOR DE LOS CONTRATOS</t>
  </si>
  <si>
    <t>RP 6118</t>
  </si>
  <si>
    <t>Compromiso por menor valor $14.876.174.167</t>
  </si>
  <si>
    <t>NOTA: LA OAP REALIZO EL SEGUIMIENTO CON BASE EN INFORMACIÓN REMITIDA POR EL ÁREA. FALTA ACTUALIZAR ACA EN EL CRONOGRAMA ENCUENTRO SOCIO-CULTURAL DE PROMOCIÓN INTEGRAL PARA UNA VIDA CON CALIDAD, BIENESTAR E INTEGRACIÓN FAMILIAR QUE ESTA EN EL PAA. $110MILLONES  FECHA MAYO (SE ENCUENTRA EN EL PAA)</t>
  </si>
  <si>
    <t>PROYECTO DE INVERSION Y ACTIVIDADES
C-2499-0600-4</t>
  </si>
  <si>
    <t xml:space="preserve">PR´S: 21018 - 30418 - 30718 - 31218 - 31318 - 32418 - 32918 - 33318 - 37518 - 38018 - 38218 - 38718 - </t>
  </si>
  <si>
    <t>RP 6718</t>
  </si>
  <si>
    <t>Compromiso por valor de $1.505.406.239</t>
  </si>
  <si>
    <t>RP 6618</t>
  </si>
  <si>
    <t>Compromiso por menor valor $1.509.131.071</t>
  </si>
  <si>
    <t>RP 45918</t>
  </si>
  <si>
    <t xml:space="preserve">Compromiso por menor valor $1.398.463.395 </t>
  </si>
  <si>
    <t>RP 1818</t>
  </si>
  <si>
    <t>VF Compromiso registrado por mayor valor $269.055.817</t>
  </si>
  <si>
    <t>RP 6818</t>
  </si>
  <si>
    <t>Compromiso por valor de $531.613.103 - Obligaciones por valor de $12.153.434</t>
  </si>
  <si>
    <t>Compromiso por menor valor $1.075.424.551</t>
  </si>
  <si>
    <t>RP 16418</t>
  </si>
  <si>
    <t>RP 31418</t>
  </si>
  <si>
    <t>Compromiso por valor de $233.918.956</t>
  </si>
  <si>
    <t>RP 28618</t>
  </si>
  <si>
    <t>Compromiso por valor de $158.238.975 - Obligaciones por valor $22.020.746</t>
  </si>
  <si>
    <t>RP 28818</t>
  </si>
  <si>
    <t>Compromiso por valor de $117.287.573</t>
  </si>
  <si>
    <t>RP 32018</t>
  </si>
  <si>
    <t>Compromiso por valor de $99.928.046 - obligaciones por valor de $12.529.342</t>
  </si>
  <si>
    <t>RP 28718</t>
  </si>
  <si>
    <t>RP 32218</t>
  </si>
  <si>
    <t>Compromiso por menor valor $49.145.329 - obligaciones por valor de $8.935.514</t>
  </si>
  <si>
    <t>RP 31718</t>
  </si>
  <si>
    <t>Compromiso por valor de $59.821.300 - Obligaciones por valor de $7.018.501</t>
  </si>
  <si>
    <t>RP 28518</t>
  </si>
  <si>
    <t>Compromiso por valor de $25.324.500 -Obligaciones por valor de $25.324.500</t>
  </si>
  <si>
    <t>RP 31618</t>
  </si>
  <si>
    <t>Compromiso por valor de $15.972.150 - Obligaciones por valor de $15.972.150</t>
  </si>
  <si>
    <t>RP 31918</t>
  </si>
  <si>
    <t>Compromiso por menor valor $20.230.000 - Obligaciones por valor de $20.230.000</t>
  </si>
  <si>
    <t>RP 32118</t>
  </si>
  <si>
    <t>Compromiso por menor valor $79.797.237 - Obligaciones por valor de $79.797.237</t>
  </si>
  <si>
    <t>No registra Compromisos a Marzo</t>
  </si>
  <si>
    <t>RP 7418</t>
  </si>
  <si>
    <t>Compromiso por valor de $322.430.120 -Obligaciones por valor de $12.120.840</t>
  </si>
  <si>
    <t>PROYECTO DE INVERSIÓN Y ACTIVIDADES</t>
  </si>
  <si>
    <t>Se encuentra direccionado a un indicador del PEI ? Si SI, señalar a  cual.</t>
  </si>
  <si>
    <t>C-2409-0600-3</t>
  </si>
  <si>
    <t>N/A
La SSOAC a través del Programa de Estado para la Gestión de Autoridad de la Seguridad Operacional - PEGASO, ejerce su función como Autoridad de Estado para la UAEAC</t>
  </si>
  <si>
    <t>PAGO CUOTA SUSCRIPCIÓN CONVENIO INTERNACIONAL</t>
  </si>
  <si>
    <t>no registra compromisos a Marzo</t>
  </si>
  <si>
    <t>Por el rubro C-2409-0600-3-0-4 se generaron los CD´S 34218 Y 34318 por valor de $13.000.000 y $3.505.480</t>
  </si>
  <si>
    <t>RP 48518</t>
  </si>
  <si>
    <t>Compromiso por valor de $48.059.389</t>
  </si>
  <si>
    <t xml:space="preserve">CONTRATAR LA PRESTACIÓN DE SERVICIO DE MANTENIMIENTO PARA LOS VEHICULOS </t>
  </si>
  <si>
    <t>CONTRATAR LA ADQUISICIÓN DE PRUEBAS PSICOTÉCNICAS Y/O PSICOMETRICAS</t>
  </si>
  <si>
    <t>CONTRATAR LA PRESTACIÓN DE SERVICIOS DE CALIBRACIÓN DE ALCOHOLIMETROS</t>
  </si>
  <si>
    <t>BOGOTA Y REGIONALES</t>
  </si>
  <si>
    <t>Revisar Jurídicamente la viabilidad del pago de exámenes médicos por parte de la AEROCIVIL, o por los funcionarios.</t>
  </si>
  <si>
    <t>Una vez se resuelva lo anterior, será la SSO la encargada del pago correspondiente a lugar de Acuerdo al Decreto 823 de 2017.</t>
  </si>
  <si>
    <t>LOS RECURSOS SE VAN A ASIGNAR A LAS REGIONALES PARA FACILITAR LA GESTION, BAJO LA SUPERVISIÓN DEL COORDINADOR DEL GRUPO Y DEL DIR. DE TELECOMUNICACIONES</t>
  </si>
  <si>
    <t>SE RADICO EN SSO EL 02 DE MARZO EN ADMINISTRATIVA EL 18 DE MARZO, SE PREVEE QUE SEA PUBLICADO EL 09 DE ABRIL</t>
  </si>
  <si>
    <t>LA ATN (RED DE COMUNICACIONES) SE ENCUENTRA EN PROCESO DE DESPLIEGUE, POR LO QUE  DEMORA ESTE PROCESO, SE SOLICITA AJUSTAR CRONOGRAMA PARA INICIAR PROCESO EN EL MES DE MAYO</t>
  </si>
  <si>
    <t>EL CONTRATO 16000309H3, TIENE RESERVA PRESUPUESTAL Y SE ENCUENTRA AGOTANDOLA, PARA POSTERIORMENTE EJECUTAR LOS RECURSOS DE LA PRESENTE VIGENCIA</t>
  </si>
  <si>
    <t xml:space="preserve">NO SE VA A REALIZAR, SE PRIORIZARON RECURSOS </t>
  </si>
  <si>
    <t>NO SE VA A REALIZAR PORQUE  SE REALIZO MANTENIMIENTO</t>
  </si>
  <si>
    <t>PROYECTO EN ELABORACIÓN DE ESTUDIOS PREVIOS, SE RADICARÁ EN EL MES DE ABRIL EN LA SSO</t>
  </si>
  <si>
    <t>SE ADICIONO CONTRATO POR 421,252,100 RP 44118 Y CDP 17118</t>
  </si>
  <si>
    <t xml:space="preserve">SE REALIZÓ ADICIÓN DE CONTRATO 17001158 H3 de 2017 OBJETO ES "MANTO Y CONSERVACIÓN DE LOS SISTEMAS DE AYUDAS VISUALES Y SISTEMAS COMP.PARA EL LADO AIRE DEL ARPTO INT. ELDORADO DE BTÁ INCLUYENDO INSUMOS Y MANO DE OBRA" </t>
  </si>
  <si>
    <t xml:space="preserve">SE REALIZÓ CON VIGENCIA FUTURA PARA CONTRATO EN EJECUCIÓN POR VALOR DE 958,742,908, PENDIENTE INFORMACIÓN SI YA FINALIZÓ EL CONTRATO. </t>
  </si>
  <si>
    <t>NO SE DESARROLLO CONVENIO CON ETB, EL GRUPO RADAR SE ENCUENTRA VERIFICANDO LOS CERROS DONDE INSTALARAN DEFINITIVAMENTE LAS ESTACIONES DE ADSB</t>
  </si>
  <si>
    <t>EL NUMERO DE REGISTRO Y DE CDP CORRESPONDE A L SAN ANDRES. ES IMPORTANTE ACLARAR QUE ESTE PROYECTO  EN LA ACTIVIDAD  1 TIENE REGISTROS POR 1,717,013,040</t>
  </si>
  <si>
    <t>SE CAMBIA EL DESTINOS DEBIDO A LA PRIORIDAD POR OBSOLECENCIA QUE PRESENTAN LOS ASCENSORES DE LOS AEROPUERTOS DE RIONEGRO, QUIBDO Y CARTAGENA, ESTOS RECURSOS SE VAN A ASIGNAR A LAS REGIONALES PARA FACILITAR LA GESTION, BAJO LA SUPERVISIÓN DEL COORDINADOR DEL GRUPO Y DEL DIR. DE TELECOMUNICACIONES</t>
  </si>
  <si>
    <t xml:space="preserve">EL AREA SOLICITARÁ TRAMITAR  VIGENCIAS FUTURAS  </t>
  </si>
  <si>
    <t>RP 2118, Compromiso por menor valor $3.037.209.713</t>
  </si>
  <si>
    <t>RP 2318, Compromiso por menor valor $3.951.560.820</t>
  </si>
  <si>
    <t>RP 1918, Compromiso por menor valor $1.533.024.231</t>
  </si>
  <si>
    <t>RP 2018, Compromiso por menor valor $3.813.264.288</t>
  </si>
  <si>
    <t>RP 4318, Compromiso por menor valor $2.085.880.617</t>
  </si>
  <si>
    <t>RP 44318, Compromiso por menor valor $73.678.850 - Obligaciones por valor de $10.162.600</t>
  </si>
  <si>
    <t>RP 44418, Compromiso por menor valor $75.792.200</t>
  </si>
  <si>
    <t>RP 4118, Valor del compromiso $5.977.717.950</t>
  </si>
  <si>
    <t>REQUIERN AJUSTAR RECURSOS, REALIZAN DOS PROCESO UNA ADICIÓN Y NUEVA CONTRATACIÓN. PENDIENTE EVIDENCIA RADICACIÓN,   42,1252,100, 26,328,260</t>
  </si>
  <si>
    <t>RP 50418, Compromiso por menor valor $62.872.000 - Obligaciones por valor de $62.872.000</t>
  </si>
  <si>
    <t>NO REGISTRA AVANCE PRESUPUESTAL</t>
  </si>
  <si>
    <t>RP 8718, Valor del compromiso $2.150.543.010</t>
  </si>
  <si>
    <t>RP 53518, Compromiso por menor valor $5.495.079.179</t>
  </si>
  <si>
    <t>RP 6118, Compromiso por menor valor $14.876.174.167</t>
  </si>
  <si>
    <t>SE REGIONALIZAN LOS RECURSOS</t>
  </si>
  <si>
    <t>PENDIENTE DEFINIR DISTRIBUCION DE RECURSOS, ACORDE CON NUEVA DIRECTRIZ</t>
  </si>
  <si>
    <t xml:space="preserve">CDP $4,500M </t>
  </si>
  <si>
    <t>Compromisos por valor de $445.600.000 - obligaciones por valor de $64.123.321
(falta por registrar 1,600,000</t>
  </si>
  <si>
    <t>Compromisos por valor de $1.921.400.000, son reflejan la programación de estos objetos.</t>
  </si>
  <si>
    <t xml:space="preserve">RP 45918  - Compromiso por menor valor $1.398.463.395 </t>
  </si>
  <si>
    <t>RP 1818 VF Compromiso registrado por mayor valor $269.055.817</t>
  </si>
  <si>
    <t>EL área solicitara mediante oficio la nuevas fechas.</t>
  </si>
  <si>
    <t>marzo</t>
  </si>
  <si>
    <t xml:space="preserve"> RP 6818 - Compromiso por valor de $531.613.103 - Obligaciones por valor de $12.153.434</t>
  </si>
  <si>
    <t>RP 1818  Compromiso por menor valor $1.075.424.551</t>
  </si>
  <si>
    <t>RP 31418 Compromiso por valor de $233.918.956</t>
  </si>
  <si>
    <t>RP 28618 Compromiso por valor de $158.238.975 - Obligaciones por valor $22.020.746</t>
  </si>
  <si>
    <t>RP 28818 Compromiso por valor de $117.287.573</t>
  </si>
  <si>
    <t>RP 32018  Compromiso por valor de $99.928.046 - obligaciones por valor de $12.529.342</t>
  </si>
  <si>
    <t>RP 32218  Compromiso por menor valor $49.145.329 - obligaciones por valor de $8.935.514</t>
  </si>
  <si>
    <t>RP 31718 Compromiso por valor de $59.821.300 - Obligaciones por valor de $7.018.501</t>
  </si>
  <si>
    <t>RP 28518 Compromiso por valor de $25.324.500 -Obligaciones por valor de $25.324.500</t>
  </si>
  <si>
    <t>RP 31618 Compromiso por valor de $15.972.150 - Obligaciones por valor de $15.972.150</t>
  </si>
  <si>
    <t xml:space="preserve"> RP 31918  Compromiso por menor valor $20.230.000 - Obligaciones por valor de $20.230.000</t>
  </si>
  <si>
    <t>RP 32118 Compromiso por menor valor $79.797.237 - Obligaciones por valor de $79.797.237</t>
  </si>
  <si>
    <t>Elaboración de documentación de especificaciones técnicas</t>
  </si>
  <si>
    <t>RP 7418 Compromiso por valor de $322.430.120 -Obligaciones por valor de $12.120.840</t>
  </si>
  <si>
    <t>PRIMER TRIMESTRE  2018</t>
  </si>
  <si>
    <t xml:space="preserve">TOTAL ACTIVDIADES ADQ </t>
  </si>
  <si>
    <t>A MARZO</t>
  </si>
  <si>
    <t>% CUMP</t>
  </si>
  <si>
    <t>TOTAL ACTIVDIADES MANTO</t>
  </si>
  <si>
    <t>Compromiso RP 48518  por valor de $48.059.389</t>
  </si>
  <si>
    <t xml:space="preserve">AERONAUTICA CIVIL
Cronograma de Inversión: PROYECTO  CAPACITACION  PERSONAL  TECNICO  Y ADMINISTRATIVO
Dependencia: CENTRO DE ESTUDIOS AERONAUTICOS- CEA </t>
  </si>
  <si>
    <t>C-2499-0600-5-0-1</t>
  </si>
  <si>
    <t>REALIZAR EVENTOS DE CAPACITACION, ACTUALIZACION, ENTRENAMIENTO, CURSOS, SEMINARIOS, TALLERES, CONGRESOS, FOROS Y CONFERENCIAS.</t>
  </si>
  <si>
    <t>PNA. VOL I. Requerimientos Operacionales: Numerales 3.3.3.2; 3.3.9; 5.1.7; 5.2; 5.3; 6.1.3</t>
  </si>
  <si>
    <t>Grupo Interno Responsable CEA/Área de Conocimiento</t>
  </si>
  <si>
    <t xml:space="preserve">Actividad  presupuestal </t>
  </si>
  <si>
    <t>Grupo Académico</t>
  </si>
  <si>
    <t>BOGOTÁ D.C.</t>
  </si>
  <si>
    <t>julio</t>
  </si>
  <si>
    <t>Para la actividad 1 se evidencian CDPS expedidos a Marzo por valor de 601,924,000</t>
  </si>
  <si>
    <t>noviembre</t>
  </si>
  <si>
    <t xml:space="preserve"> Actividad  Presupuestal</t>
  </si>
  <si>
    <t xml:space="preserve">APOYO A LA GESTION </t>
  </si>
  <si>
    <t xml:space="preserve">Para la actividad 1 se  evidencian registros por 88,024,300  a Marzo </t>
  </si>
  <si>
    <t xml:space="preserve">No se evidencian registros a Marzo </t>
  </si>
  <si>
    <t>C-2499-0600-5-0-2</t>
  </si>
  <si>
    <t>SERVICIOS INHERENTES AL RECONOCIMIENTO INSTITUCIONAL, PERSONERIA JURIDICA Y APROBACION DE REGISTROS.</t>
  </si>
  <si>
    <t>Certificación IES para el CEA</t>
  </si>
  <si>
    <t>C-2499-0600-5-0-3</t>
  </si>
  <si>
    <t>REALIZAR ADQUISICION DE ELEMENTOS PROPIOS DE LA ENSEÑANZA Y MANTENIMIENTO Y ADECUACION DE AULAS, BIBLIOTECA, AUDITORIO, LABORATORIOS Y DEMAS INSTALACIONES NECESARIOS PARA SU LOGISTICA.</t>
  </si>
  <si>
    <t>TODOS LOS  GRUPOS-CEA</t>
  </si>
  <si>
    <t xml:space="preserve">CONTRATAR ADQUISICIÓN DE CAMARA PORTATILES RESISTENTE A GOLPES, CON LENTE DE OJO DE PESCADO PARA REGISTRO DE INFORMACION DE ALTA VELOCIDAD DE PRUEBAS DE INVESTIGACIIÓN EN ACTIVIDADES RELACIONADAS CON EL USO DE TUNEL DE VIENTO, RPAS Y REGISTRO DE MUESTRAS VICVENCIALES PARA DIFERENTES PROYECTOS.  SISTEMA DE RPAS DE TIPO MULTIROTOR DE BAJO PESO 8(&lt;5KG)  Y ALTO PESO (10) , CON SENSORICA BASICA Y SISTEMA DE TOMA DE INFORMACION POR VIDEO Y FOTOGRAFIA, QUE PERMITA SU OPERACIÓN EN RADIOS PROMEDIO SUPERIORES A 2000M , CON SISTEMA DE FPV Y RADIO CONTROL,  ADQUISICIÓN DE SISTEMA DE RPAS DE TIPO ALA FIJA, CON SENSORICA AVANZADA Y SISTEMA DE TOMA DE INFORMACION POR VIDEO Y FOTOGRAFIA, QUE PERMITA SU OPERACIÓN EN RADIOS "LONG RANGE" PROMEDIO SUPERIORES A 10000M , CON SISTEMA DE FPV Y RADIO CONTROL CON SISTEMA DE RECUPERACIÓN Y APLICABLE A MULTIPLES MISIONES, ADQUISICIÓN DE SISTEMA DE ESTACION TERRENA DE  RPAS CON SIMULADOR PARA MULTIPLES TIPOS DE RPAS TANTO DE ALA FIJA COMO MULTIROTOR, CON SISTEMAS INDEPENDIENTES DE REGISTRO DE FPV, CONTROL DE NAVEGACION, INSTRUMENTOS, CONTROL DE REGISTRO DE CAMARA, CONTROL POR TELEMETRIA  Y RADIO CONTROL, CON SISTEMA DE ANTENAS DE AMPLIACION DE COBERTURA. </t>
  </si>
  <si>
    <t xml:space="preserve">CONTRATAR ADQUISICIÓN DE 2 PROYECTORES LASER, AUTOMATIZACIÓN DE LUCES Y EQUIPOS AUDIOVISUALES, CAMBIO DE CONSOLA DE AUDIO, SISTEMA DE TRANSMISIÓN INALÁMBRICA DE AUDIO Y VIDEO. PROGRAMACIÓN Y PUESTA EN MARCHA DE TODA LA SOLUCIÓN </t>
  </si>
  <si>
    <t>CONTRATAR ADQUISICIÓN DE LICENCIAS PARA BASES DE DATOS CIENTIFICAS</t>
  </si>
  <si>
    <t>CONTRATAR ADQUISICIÓN DE SOFWARE DE OPERACIÓN DE INFORMACION CARTOGRAFICA PARA PROYECTOS DE INVESTIGACION DEL AREA D AEROPUERTOS Y RPAS (PIX4D)</t>
  </si>
  <si>
    <t xml:space="preserve">CONTRATAR ADQUISICIÓN DE SOFTWARE DE AUTOEVALUACION </t>
  </si>
  <si>
    <t xml:space="preserve">CONTRATAR ADQUISICIÓN ESTRATEGIAS DIDACTICAS CON MIRAS AL RECONOCIMIENTO Y APROBACION REGISTROS CALIFICADOS - ADQUISICIÓN DE SOFTWARE DE AUTOEVALUACION </t>
  </si>
  <si>
    <t>CONTRATAR ADQUISICION DE MATERIALES ELEMENTOS E INSUMOS PARA LA ENSEÑANZA CON DESTINO A LOS GRUPOS Y AREAS ACADEMICAS .</t>
  </si>
  <si>
    <t xml:space="preserve">MARZO </t>
  </si>
  <si>
    <t>CONTRATAR ADQUISICIÓN DE 5 TELEVISORES - TABLEROS INTERACTIVOS FASE III PARA AULAS, LABORATORIOS Y AUDITORIO CEA Y DOS (2) TABLEROS INTERACTIVOS DIGITALES PARA ATS Y MET</t>
  </si>
  <si>
    <t>ADELANTADA</t>
  </si>
  <si>
    <t>Se evidencia RP # 31518 generado en febrero por  78,124,000</t>
  </si>
  <si>
    <t>CONTRATAR ADQUISICIÓN DE 150 SILLAS UNIVERSITARIA ISOCELES BRAZO DERECHO, 15 MESAS DINÁMICA CON CONEXIÓN ELÉCTRICA Y MULTIMEDIA 180X60, 27 PARASOLES CON BASE</t>
  </si>
  <si>
    <t>CONTRATAR MANTENIMIENTO Y ADECUACIÓN DE ELEMENTOS FÍSICOS Y ELÉCTRICOS  DEL AUDITORIO</t>
  </si>
  <si>
    <t>CONTRATACIÓN ADQUISICIÓN EQUIPOS PARA RECURSOS EDUCATIVOS PARA LA PRODUCCIÓN AUDIOVISUAL, WORKSTATION PARA EDICIÓN, CAMARA FOTOGRÁFICA, CAMARA DE VIDEO, EQUIPOS ACCESORIOS ILUMINACIÓN Y AUDIO PROFESIONAL, ADQUISICIÓN DE SOLUCIÒN INTEGRAL - ADQUISICIÓN DE SISTEMAS Y EQUIPOS PARA VIDEOCONFERENCIA GRABACIÓN Y TRANSMISIÓN DESDE EL AUDITORIO DEL CEA + PUESTA EN FUNCIONAMIENTO</t>
  </si>
  <si>
    <t xml:space="preserve">CONTRATAR ADQUISCION DE SCANNER ESPECIALIZADO PARA LIBROS </t>
  </si>
  <si>
    <t xml:space="preserve">CONTRATAR ADQUISICION DE MANUALES OACI </t>
  </si>
  <si>
    <t>Se evidencia RP # 32918 generado en febrero por 44,640,000</t>
  </si>
  <si>
    <t xml:space="preserve">CONTRATAR ADQUISICIÓN DE LIBROS DIFERENTES COLECCIONES Y DIFERENTES TEMAS PARA LA BIBLIOTECA </t>
  </si>
  <si>
    <t xml:space="preserve">CONTRATAR ADQUISICION DE SOFTWARE BIBLIOTECA </t>
  </si>
  <si>
    <t>CONTRATAR MANTENIMIENTO DE TANQUE SUBTERRÁNEO DE AGUA POTABLE Y MONITOREO DE CALIDAD DE AGUA</t>
  </si>
  <si>
    <t>Se evidencia CDP # 34418 generado en marzo por 1,310,000</t>
  </si>
  <si>
    <t>CONTRATAR MANTENIMIENTO  PARA EL CONTROL DE ROEDORES</t>
  </si>
  <si>
    <t>No se evidencian registros a Marzo , se evidencia CDP # 33018,  generado en febrero por 1,600,000. Falta observación del área indicando en que va el proceso</t>
  </si>
  <si>
    <t>CONTRATAR MANTENIMIENTO Y ACTUALIZACION MAQUETA DE AERODROMO, ATS.</t>
  </si>
  <si>
    <t>CONTRATAR MANTENIMIENTO DE LABORATORIO ESPACIOS CONFINADOS CEA, MANTENIMIENTO EN AJUSTE, ELECTRICO, ASEO Y PINTURA. SEI.</t>
  </si>
  <si>
    <t>CONTRATAR MANTENIMIENTO DE AUTOCONTENIDOS, MANTENIMIENTO  PARA 23 EQUIPOS. SEI.</t>
  </si>
  <si>
    <t xml:space="preserve">CONTRATAR MANTENIMIENTO DE EQUIPOS DE LABORATORIO DE ANTENAS Y LINEAS DE TRANSMISION - FEEDBACK - MANTENIMIENTO PREVENTIVO / CORRECTIVO -  CAMBIO DE ELEMENTOS DEFECTUOSOS. ATSEP. </t>
  </si>
  <si>
    <t xml:space="preserve">CONTRATAR MANTENIMIENTO DE LABORATORIO DE ELECTRICIDAD LAB VOLT ,MANTENIMIENTO PREVENTIVO / CORRECTIVO -  CAMBIO DE ELEMENTOS DEFECTUOSOS. ATSEP </t>
  </si>
  <si>
    <t>CONTRATAR ADQUISICION SISTEMA DE VISUALIZACIÓN SIMULADOR DE AERÓDROMO, INTERVINIENDO 4 PROYECTORES , UN SISTEMA UTM Y UN SISTEMA DE CABLEADO DE VIDEO. ATS, Y ADQUISICIÓN Y CAMBIO DE ELEMENTOS DETERIORADOS Y CON MAL FUNCIONAMIENTO DE LAS CPU´S DEL SIMULADOR INDRA(DISCOS DUROS, VENTILADORES, FUENTES DE PODER, TARJETAS DE VIDEO). ATS.</t>
  </si>
  <si>
    <t>CONTRATAR ADQUISCION DE DIADEMAS DE COMUNICACIÓN, ATS.</t>
  </si>
  <si>
    <t>CONTRATAR ADQUISCION DE ARMARIO DE HERRAMIENTAS, ATS.</t>
  </si>
  <si>
    <t>CONTRATAR ADQUISCION DE TORRES PARA TRABAJO Y RESCATE EN ALTURAS, SEI-SAR.</t>
  </si>
  <si>
    <t>CONTRATAR ADQUISCION DE AVISO FOTOLUMINISENCE, MET.</t>
  </si>
  <si>
    <t>CONTRATAR ADQUISCION DE SEÑALETICA LABORATORIO, MET.</t>
  </si>
  <si>
    <t>CONTRATAR ADQUISCION DE REPUESTOS DE CAMBIO PARA LAS WORKSATION LEADS LABMET, MET.</t>
  </si>
  <si>
    <t>CONTRATAR ADQUISCION DE SISTEMA ACADEMICO LABORATORIO MET, SISTEMA DISEÑADO PARA ENSEÑAR LA TEORÍA Y LAS TÉCNICAS DE ANALISIS Y PRONOSTICO SISTEMATIZADAS EN METEOROLOGIA, MET.</t>
  </si>
  <si>
    <t>CONTRATAR ADQUISCION DE LICENCIA SOFTWARE MICROSTATION, CARTOGRAFIA.</t>
  </si>
  <si>
    <t>CONTRATAR ADQUISCION DE KIT DE ADAPTADORES COAXIALES UNIVERSAL PARA PROPOSITO GENERAL</t>
  </si>
  <si>
    <t>CONTRATAR ADQUISCION DE MODULO DE ENTRENAMIENTO RADAR DOPPLER, ATSEP.</t>
  </si>
  <si>
    <t>CONTRATAR ADQUISCION DE OSCILOSCOPIO DUAL, ATSEP.</t>
  </si>
  <si>
    <t>CONTRATAR ADQUISCION DE PRUEBAS DE TOEFL, INGLES.</t>
  </si>
  <si>
    <t>CONTRATAR ADQUISCION DE PRUEBAS OFICIALES DE INGLÉS PARA LOS CONTROLADORES DE TRÁNSITO AÉREO DE LA UNIDAD ADMINISTRATIVA ESPECIAL DE AERONÁUTICA CIVIL. INGLES.</t>
  </si>
  <si>
    <t>Se evidencia RP No.51318 por valor de $73.482.500 con fecha 16/03/2018</t>
  </si>
  <si>
    <t xml:space="preserve">CONTRATAR ADQUISICIÓN DE ELEMENTOS PROTECCIÓN PERSONAL - PARA PROCESOS DE INSTRUCCIÓN ÁREA SEI </t>
  </si>
  <si>
    <t xml:space="preserve">AGOSTO </t>
  </si>
  <si>
    <t>CONTRATAR ADQUISICÒN DE EQUIPOS PARA LABORATORIO DE SEGURIDAD AVSEC Y SOFTWARE DETECTOR DE ELEMENTOS PROHIBIDOS</t>
  </si>
  <si>
    <t>C-2499-0600-5-0-4</t>
  </si>
  <si>
    <t>CONTRATAR DOCENTES, ASESORES, PROFESIONALES, EXPERTOS ACADEMICOS Y AUXILIARES DE LABORATORIO PARA EL DESARROLLO DE LOS PROGRAMAS ACADEMICOS Y EVENTOS DE CAPACITACION.</t>
  </si>
  <si>
    <t xml:space="preserve">Grupo Académico </t>
  </si>
  <si>
    <t>Docentes Área ATS (vf)</t>
  </si>
  <si>
    <t>enero</t>
  </si>
  <si>
    <t>febrero</t>
  </si>
  <si>
    <t>Docentes Área ATS (vo)</t>
  </si>
  <si>
    <t>Docentes Área AIS-COM.MET (vf)</t>
  </si>
  <si>
    <t>Docentes Área AIS-COM.MET (vo)</t>
  </si>
  <si>
    <t>Docentes Área ATSEP (vf)</t>
  </si>
  <si>
    <t>Docentes Área ATSEP (vo)</t>
  </si>
  <si>
    <t>Docentes Área Inglés (vf)</t>
  </si>
  <si>
    <t>Docentes Área Inglés (vo)</t>
  </si>
  <si>
    <t>Docentes Área TICS (vf)</t>
  </si>
  <si>
    <t>Docentes Área TICS (vo)</t>
  </si>
  <si>
    <t>Docentes Interdisciplinarios (vf)</t>
  </si>
  <si>
    <t>Docentes Interdisciplinarios (vo)</t>
  </si>
  <si>
    <t>Docentes Expertos Académicos (vf)</t>
  </si>
  <si>
    <t>Docentes Expertos Académicos (vo)</t>
  </si>
  <si>
    <t xml:space="preserve">Grupo de Extensión </t>
  </si>
  <si>
    <t>Docentes (vf)</t>
  </si>
  <si>
    <t>Docentes  (vo)</t>
  </si>
  <si>
    <t>Grupo de Planeación</t>
  </si>
  <si>
    <t>Grupo Investigaciones</t>
  </si>
  <si>
    <t>Grupo Calidad Académica</t>
  </si>
  <si>
    <t>Pseudopilotos</t>
  </si>
  <si>
    <t>Pseudopilotos (vf)</t>
  </si>
  <si>
    <t>Pseudopilotos (vo)</t>
  </si>
  <si>
    <t>Auxiliares de Laboratorio</t>
  </si>
  <si>
    <t>Auxiliares de laboratorio (vf)</t>
  </si>
  <si>
    <t>Auxiliares de laboratorio (vo)</t>
  </si>
  <si>
    <t>Adiciones a contratos docentes, pseudopilotos, auxiliares de laboratorio y expertos académicos</t>
  </si>
  <si>
    <t>vigencia futura no utilizada para trámite de liberación y apalancamiento VF 2018-2019</t>
  </si>
  <si>
    <t>C-2499-0600-5-0-5</t>
  </si>
  <si>
    <t>TRAMITAR AUXILIOS DE VIAJE PARA LA CAPACITACION DE FUNCIONARIOS.</t>
  </si>
  <si>
    <t>AREAS ACADEMICAS</t>
  </si>
  <si>
    <t xml:space="preserve">No se evidencia solicitud de CDP </t>
  </si>
  <si>
    <t xml:space="preserve">Compromiso RP 15918
por valor de $250.000.000 - REEMBOLSO CAJA MENOR Compromiso RP 50918 por valor de $224.245.984 </t>
  </si>
  <si>
    <t>RP 15918
RP 50918</t>
  </si>
  <si>
    <t xml:space="preserve">Compromiso por valor de $250.000.000 - REEMBOLSO CAJA MENOR Compromiso por valor de $224.245.984 </t>
  </si>
  <si>
    <t xml:space="preserve">Abril </t>
  </si>
  <si>
    <t xml:space="preserve">Mayo </t>
  </si>
  <si>
    <t>C-2499-0600-5-0-6</t>
  </si>
  <si>
    <t>REALIZAR PROGRAMAS DE BIENESTAR PARA ESTUDIANTES.</t>
  </si>
  <si>
    <t>GRUPO  ADMINISTRATIVO,FINANCIERO Y DE BIENESTAR  ACADEMICO</t>
  </si>
  <si>
    <t xml:space="preserve">REALIZAR PROGRAMAS DE BIENESTAR PARA LA COMUNIDAD ACADEMICA </t>
  </si>
  <si>
    <t>RP 39418 Compromiso por valor de $90.000.000</t>
  </si>
  <si>
    <t>RP 39418</t>
  </si>
  <si>
    <t>Compromiso por valor de $90.000.000</t>
  </si>
  <si>
    <t>TOTAL PRESUPUESTO</t>
  </si>
  <si>
    <r>
      <rPr>
        <b/>
        <sz val="9"/>
        <rFont val="Calibri"/>
        <family val="2"/>
        <scheme val="minor"/>
      </rPr>
      <t>PROYECTO</t>
    </r>
    <r>
      <rPr>
        <sz val="9"/>
        <rFont val="Calibri"/>
        <family val="2"/>
        <scheme val="minor"/>
      </rPr>
      <t xml:space="preserve">: Mantenimiento y  Conservación del Equipo Aéreo.                                      C-2403-0600-2               </t>
    </r>
    <r>
      <rPr>
        <b/>
        <sz val="9"/>
        <rFont val="Calibri"/>
        <family val="2"/>
        <scheme val="minor"/>
      </rPr>
      <t>ACTIVIDAD</t>
    </r>
    <r>
      <rPr>
        <sz val="9"/>
        <rFont val="Calibri"/>
        <family val="2"/>
        <scheme val="minor"/>
      </rPr>
      <t>: Mantenimiento del Equipo Aéreo.
C-2403-0600-2-0-1</t>
    </r>
  </si>
  <si>
    <t>SEGUIMIENTO A MARZO OAP</t>
  </si>
  <si>
    <t>Viene con VF   Cto 15000280-OK
2017 $2.051.489.088 Y 2018 $1,076,961,284</t>
  </si>
  <si>
    <t>Registro 7218 combustible $400,000,000 - SIN VALOR OBLIGADO</t>
  </si>
  <si>
    <t>C-2403-0600-2-0-1</t>
  </si>
  <si>
    <t/>
  </si>
  <si>
    <t>En estudios previos para tramite de vf $282,480,916</t>
  </si>
  <si>
    <t>En estudios previos y de mercado. se define alcance y levantan especificaciones funcionales y no funcionales para el sistema de información y sus componentes, junto con el modelo de servicios requerido. se identifican posibles fabricantes y proveedores; a la fecha 28 de marzo de 2018 se está a la espera de propuestas comerciales que permitan afinar el presupuesto oficial.  se desarrollan en paralelo los documentos precontractuales. se realizará  radicación del proceso en administrativa en mayo 2018.</t>
  </si>
  <si>
    <t>En estudios previos para tramite de vf</t>
  </si>
  <si>
    <t>En elaboración estudios previos y estudio de mercado</t>
  </si>
  <si>
    <t xml:space="preserve">En elaboración estudios previos </t>
  </si>
  <si>
    <t>MANTENIMIENTO Y CONSERVACION DE EQUIPOS DE COMPUTACION.</t>
  </si>
  <si>
    <t>MANTENIMIENTO Y CONSERVACION DE EQUIPO AEREO.</t>
  </si>
  <si>
    <t>ADQUISICION DE SISTEMAS Y SERVICIOS INFORMATICOS PARA EL PLAN NACIONAL DE INFORMATICA.</t>
  </si>
  <si>
    <t>Identificación propietarios y  recopilación de escrituras publicas, certificados de libertad, fichas catastrales,   cartas catastrales,  soportes ubicados en el archivo grupo inmuebles,  esto permite verificar la veracidad y originalidad del bien inmueble a  adquirir</t>
  </si>
  <si>
    <t>C-2403-0600-20</t>
  </si>
  <si>
    <t>ADQUISICION TERRENOS PARA CONSTRUCCION Y AMPLIACION DE AEROPUERTOS</t>
  </si>
  <si>
    <t>OBLIGACION VALOR 9,667,835</t>
  </si>
  <si>
    <t>REGISTRO  VALOR 69,335,671</t>
  </si>
  <si>
    <t>Viene con vigencias futuras ejecutándose mediante el contrato No. 00016298 de 2016, cuyo objeto contractual es MANTENIMIENTO CORRECTIVO Y PREVENTIVO DEL EQUIPO AÉREO DE LA ENTIDAD, AVIÓN LABORATORIO CON SISTEMA DE INSPECCIÓN EN VUELO KING B200HK 3554 G Y AVIÓN CESSNA CARAVAN 208 HK3200G, INCLUYENDO INSUMOS Y REPUESTOS EN LAS FASES PREVENTIVAS DE CADA SERVICIO.  finaliza el 31 de julio de 2018.</t>
  </si>
  <si>
    <t>Compromiso No.7318 manto $763,000,000 - VALOR OBLIGADO 241,125,798</t>
  </si>
  <si>
    <r>
      <rPr>
        <b/>
        <sz val="9"/>
        <rFont val="Calibri"/>
        <family val="2"/>
        <scheme val="minor"/>
      </rPr>
      <t>PROYECTO</t>
    </r>
    <r>
      <rPr>
        <sz val="9"/>
        <rFont val="Calibri"/>
        <family val="2"/>
        <scheme val="minor"/>
      </rPr>
      <t xml:space="preserve">: Mantenimiento y  Conservación del Equipo Aéreo.                                      C-2403-0600-2               </t>
    </r>
    <r>
      <rPr>
        <b/>
        <sz val="9"/>
        <rFont val="Calibri"/>
        <family val="2"/>
        <scheme val="minor"/>
      </rPr>
      <t>ACTIVIDAD</t>
    </r>
    <r>
      <rPr>
        <sz val="9"/>
        <rFont val="Calibri"/>
        <family val="2"/>
        <scheme val="minor"/>
      </rPr>
      <t>: Suministro de combustible y lubricantes para el equipo aéreo.
C-2403-0600-2-0-3</t>
    </r>
  </si>
  <si>
    <t>Viene con vigencias futuras ejecutándose mediante el contrato No. 00016257 de 2016, cuyo objeto contractual es  SUMINISTRO DE COMBUSTIBLE PARA EL EQUIPO AÉREO DE LA AERONAUTICA CIVIL DE COLOMBIA, AERONAVE LABORATORIO KING B200 HK 3554 G; CESSNA CARAVAN HK 3200 G Y AGUSTA A109C HK 3661 G.   finaliza el 31 de julio de 2018.</t>
  </si>
  <si>
    <t>Adición al contrato No. 00016257 de 2016 desde el 01 de agosto hasta el 30 de noviembre de 2018</t>
  </si>
  <si>
    <t>Se realiza compra mediante amp - cce Microsoft ii;
valor adjudicado: $1.398.463.395.
el saldo se utilizara para licencias de sw especifico.</t>
  </si>
  <si>
    <t>Contrato 15000280 ok en ejecución por vigencias futuras</t>
  </si>
  <si>
    <t>En estudios previos y conformación de documentos precontractuales. se vio necesario identificar con la Dir. administrativa, si para su proceso se debe contar con un módulo específico para la gestión interna del área, que no incluya las funcionalidades del secop ii y que aplique para ser incluido como parte de este proceso. 
se adelanta reunión inicial con el ministerio de hacienda a fin de conocer a la fecha del estado actual y futuro del siif nación, pendiente ejecutar reunión adicional con ellos que permitan definir con mayor exactitud el alcance del proceso y afinar las especificaciones funcionales y técnicas. en paralelo se está en elaboración de los documentos precontractuales para  radicación del proceso en administrativa en mayo/2018.</t>
  </si>
  <si>
    <t>Contrato 17001380 h3 en ejecución viene con vf.</t>
  </si>
  <si>
    <t>RP 16418  Compromiso por valor $1.386.360.906</t>
  </si>
  <si>
    <t>Compromiso por valor $1.386.360.906</t>
  </si>
  <si>
    <t>RP 28718  Compromiso por valor de $75.000.000 - Obligaciones por valor de $25.000.000</t>
  </si>
  <si>
    <t>Compromiso por valor de $75.000.000 - Obligaciones por valor de $25.000.000</t>
  </si>
  <si>
    <t>El área solicitara modificación de fecha por cuanto existen horas disponibles por ejecutar del ultimo contrato.</t>
  </si>
  <si>
    <t>Se radicara en abril 2018  en la dirección administrativa</t>
  </si>
  <si>
    <t>Proceso radicado en la dirección administrativa marzo 15.</t>
  </si>
  <si>
    <t>Proceso radicado en la dirección administrativa el 22 de marzo</t>
  </si>
  <si>
    <t>Proceso radicado en la dirección administrativa el 8 de marzo.</t>
  </si>
  <si>
    <t>Contrato 16000342 h3 en ejecución por vigencias futuras</t>
  </si>
  <si>
    <t>Proceso no recibido en la dirección administrativa por ajustes en el PAA</t>
  </si>
  <si>
    <t>AERONAUTICA CIVIL
Cronogramas de Inversión
Dependencia:  DIRECCIÓN DE INFORMATICA</t>
  </si>
  <si>
    <t>Estos procesos se ejecutaran terminada la ley de garantías, se esta adelantando  identificación y recopilación  de documentación necesaria para la compra</t>
  </si>
  <si>
    <t>Corresponde a cumplimiento fallo barreras antiruido aeropuerto Cartagena</t>
  </si>
  <si>
    <t>Registro valor 69,335,671 - obligación valor 9,667,835</t>
  </si>
  <si>
    <t>AERONAUTICA CIVIL
Cronogramas de Inversión
Dependencia: SECRETARIA GENERAL - GRUPO INMUEBLES</t>
  </si>
  <si>
    <t>C-2499-0600-4</t>
  </si>
  <si>
    <t>ASESORIA Y SERVICIOS DE CONSULTORIA.</t>
  </si>
  <si>
    <t>RP´S: 21018 - 30418 - 30718 - 31218 - 31318 - 32418 - 32918 - 33318 - 37518 - 38018 - 38218 - 38718
Compromisos por valor de $445.600.000 - obligaciones por valor de $64.123.321
(falta por registrar 1,600,000</t>
  </si>
  <si>
    <t>RP 6718 Compromiso por valor de $1.505.406.239</t>
  </si>
  <si>
    <t>RP 6618 Compromiso por menor valor $1.509.131.071</t>
  </si>
  <si>
    <t>AERONAUTICA CIVIL
Cronogramas de Inversión
Dependencia: SECRETARIA GENERAL - ASESORIAS</t>
  </si>
  <si>
    <t>Revisar el valor a que ítem le quitaron recursos</t>
  </si>
  <si>
    <t>C-2499-0600-3</t>
  </si>
  <si>
    <t>APLICACIÓN DE LOS PROGRAMAS DE SALUD OCUPACIONAL (SISTEMA DE GESTION DE LA SEGURIDAD Y SALUD EN EL TRABAJO) Y BIENESTAR SOCIAL</t>
  </si>
  <si>
    <t>AERONAUTICA CIVIL
Cronogramas de Inversión
Dependencia: TALENTO HUMANO</t>
  </si>
  <si>
    <t>RP 39518 Compromiso por valor de $261.700.000</t>
  </si>
  <si>
    <t>RP 39518 Compromiso por valor de $198.500.000</t>
  </si>
  <si>
    <t>RP 39518 Compromiso por valor de $61.200.000</t>
  </si>
  <si>
    <t xml:space="preserve">Se encuentra incluido en el PAA </t>
  </si>
  <si>
    <t xml:space="preserve">Mes estimado de radicación en la Dirección Administrativa </t>
  </si>
  <si>
    <t>Contrato radicado en la Dirección Administrativa  06/02/2018</t>
  </si>
  <si>
    <t>Proceso radicado en la Dirección Administrativa   23/02/2018</t>
  </si>
  <si>
    <t>Proceso radicado en la Dirección Administrativa   20/02/2018</t>
  </si>
  <si>
    <t>Proceso radicado en la Dirección Administrativa   9/03/2018</t>
  </si>
  <si>
    <t>Contrato en Ejecución</t>
  </si>
  <si>
    <t>APLICACIÓN DE LOS PROGRAMAS DE SALUD OCUPACIONAL.</t>
  </si>
  <si>
    <t>CONSTRUCCION DE INFRAESTRUCTURA AEROPORTUARIA A NIVEL NACIONAL</t>
  </si>
  <si>
    <t>CONSTRUCCIÓN MEJORAMIENTO DE INFRAESTRUCTURA AEROPORTUARIA AEROPUERTO EL DORADO</t>
  </si>
  <si>
    <t>MEJORAMIENTO Y RECUPERACION ESTACIONES DE RADIOAYUDAS A NIVEL NACIONAL.</t>
  </si>
  <si>
    <t>MEJORAMIENTO Y MANTENIMIENTO DE LA INFRAESTRUCTURA ADMINISTRATIVA A NIVEL NACIONAL.</t>
  </si>
  <si>
    <t>MANTENIMIENTO Y CONSERVACION DE LA INFRAESTRUCTURA AEROPORTUARIA.</t>
  </si>
  <si>
    <t>AMPLIACION MANTENIMIENTO Y MEJORAMIENTO DE LA INFRAESTRUCTURA AEROPORTUARIA  AEROPUERTOS COMUNITARIOS</t>
  </si>
  <si>
    <t xml:space="preserve">ESTA ACTIVIDAD SE VA A REALIZAR EN 3 PROCESOS, DOS EN EN ELABORACION DE ESTUDIOS PREVIOS (SE ESTABA A LA ESPERA DE CONCEPTO DE ADMINISTRATIVA CON RELACION A LAS MAQUINAS L3), UN PROCESO RADICADO 4006-2018008680 23 DE MARZO </t>
  </si>
  <si>
    <t>C-2409-0600-5</t>
  </si>
  <si>
    <t xml:space="preserve">C-2409-0600-6  </t>
  </si>
  <si>
    <t>MANTENIMIENTO Y CONSERVACION DE EQUIPOS DE SEGURIDAD AEROPORTUARIA.</t>
  </si>
  <si>
    <t>C-2409-0600-4</t>
  </si>
  <si>
    <t>ADQUISICION DE SERVICIOS DE SEGURIDAD PARA EL CONTROL Y OPERACION DE LOS SISTEMAS DE SEGURIDAD AEROPORTUARIA Y AYUDAS A LA NAVEGACION AEREA.</t>
  </si>
  <si>
    <t>C-2409-0600-1</t>
  </si>
  <si>
    <t>ADQUISICION DE EQUIPOS DE PROTECCION Y EXTINCION DE INCENDIOS BUSQUEDA Y RESCATE.</t>
  </si>
  <si>
    <t>C-2409-0600-2</t>
  </si>
  <si>
    <t>MANTENIMIENTO Y CONSERVACION DE EQUIPOS DE EXTINCION DE INCENDIOS Y BUSQUEDA Y RESCATE.</t>
  </si>
  <si>
    <t>C-2403-0600-7</t>
  </si>
  <si>
    <t>LEVANTAMIENTO DE INFORMACION PARA ESTUDIOS, PLANES Y PROGRAMAS AMBIENTALES</t>
  </si>
  <si>
    <t>C-2403-0600-8</t>
  </si>
  <si>
    <t>ADECUACION MANTENIMIENTO Y MEJORAMIENTO DE LA INFRAESTRUCTURA AMBIENTAL AEROPORTUARIA</t>
  </si>
  <si>
    <t>C-2403-0600-14</t>
  </si>
  <si>
    <t>VOL II - Instalaciones y Servicios. Capítulo 4 Planificación de operaciones de aeródromo</t>
  </si>
  <si>
    <t>Reporte de Compromisos no se en control  contratación alguna.</t>
  </si>
  <si>
    <t xml:space="preserve">En ejecución </t>
  </si>
  <si>
    <t>El área solicitara reprogramar proyecto.</t>
  </si>
  <si>
    <t>Revisión con el Ing. Jorge Saltarin</t>
  </si>
  <si>
    <t>Recursos no se utilizaran teniendo en cuenta acuerdos entre las partes, por lo tanto serán redistribuidos en otros  proyectos</t>
  </si>
  <si>
    <t>Ejecución Áreas Vs Subdirección</t>
  </si>
  <si>
    <t>Requiere actualización de Ficha MGA y tramite de Traslado presupuestal</t>
  </si>
  <si>
    <t>Se redistribuirán los recursos a otros proyectos debido a los tiempos de entrega de resultado de los estudios y diseños, estos no son favorable para la ejecución de obras..</t>
  </si>
  <si>
    <t xml:space="preserve">Solicitará el área reprogramar </t>
  </si>
  <si>
    <t>Control de ejecución Área Vs Subdirección</t>
  </si>
  <si>
    <t>Seguimiento a las regionales se está realizando a través del área ejecutoria y la Subdirección</t>
  </si>
  <si>
    <t xml:space="preserve">No se ejecutaran los estudios y diseños programados  para obras de mantenimiento de pistas dado que se priorizaran actividades de diseño para construcción, por lo tanto estos recursos se priorizarán  para mantenimiento de pistas. </t>
  </si>
  <si>
    <t>En Consejo Directivo de la Aeronáutica civil no fue aprobado llevar a cabo este proyecto (Febrero 14 DE 2018)</t>
  </si>
  <si>
    <t>En estructuración y se  solicitara reprogramación con proyección de la publicación en abril 2018</t>
  </si>
  <si>
    <t>El área solicitar reprogramar fecha de radicación en la administrativa</t>
  </si>
  <si>
    <t>No existen convenios marco para la ejecución de las obras, por lo que se requiere iniciar la inversión posteriormente a la Ley de Garantías. Los recursos existentes no suplen las necesidades de los aeropuertos priorizados por lo que se requerirá VF, para este escenario no se alcanzaran a ejecutar los recursos. Se toma la decisión de invertir en estudios y diseños para la intervención  en estos aeropuertos.</t>
  </si>
  <si>
    <t>Mes estimado de radicación en la Dirección Administrativa</t>
  </si>
  <si>
    <t>Proceso en estructuración razón a que las actividades  del proyecto dependen del cierre de ítems del contrato actual.</t>
  </si>
  <si>
    <t>Reporte de Compromisos no se encontrol  contratación alguna.</t>
  </si>
  <si>
    <t>AERONAUTICA CIVIL
Cronogramas de Inversión
Dependencia: TELECOMUNICACIONES Y AYUDAS A LA NAVEGACION AEREA</t>
  </si>
  <si>
    <t>C-2403-0600-1</t>
  </si>
  <si>
    <t>ADQUISICION DE EQUIPOS DEL PLAN NACIONAL DE AERONAVEGACION A NIVELNACIONAL.</t>
  </si>
  <si>
    <t>C-2403-0600-3</t>
  </si>
  <si>
    <t>AMPLIACION RED DE RADARES A NIVEL NACIONAL.</t>
  </si>
  <si>
    <t>C-2403-0600-6</t>
  </si>
  <si>
    <t>ADQUISICION SERVICIO RED INTEGRADA DE MICROONDAS,CANALES TELEFONICOS Y TELEGRAFICOS NIVEL NACIONAL</t>
  </si>
  <si>
    <t>ADQUISICION DE EQUIPOS Y SISTEMAS DE ENERGIA SOLAR Y COMERCIAL A NIVEL NACIONAL</t>
  </si>
  <si>
    <t>C-2403-0600-12</t>
  </si>
  <si>
    <t>ADQUISICION DE EQUIPOS Y SISTEMAS PARA LA RED METEOROLOGICA AERONAUTICA.</t>
  </si>
  <si>
    <t>ADQUISICION DE EQUIPOS PARA REDES DE TELECOMUNICACIONES.</t>
  </si>
  <si>
    <t>MANTENIMIENTO Y CONSERVACION DE EQUIPOS Y SISTEMAS AEROPORTUARIOS A NIVEL NACIONAL.</t>
  </si>
  <si>
    <t>MANTENIMIENTO Y CONSERVACION DEL SISTEMA DE TELECOMUNICACIONES Y AYUDAS A LA NAVEGACION AEREA A NIVEL NACIONAL.</t>
  </si>
  <si>
    <t>ADQUISICION EQUIPOS Y REPUESTOS PARA SISTEMAS AEROPORTUARIOS NIVELNACIONAL</t>
  </si>
  <si>
    <t>C-2403-0600-21</t>
  </si>
  <si>
    <t>REPOSICION Y MANTENIMIENTO PARQUE AUTOMOTOR PARA LA OPERACION DE LA INFRAESTRUCTURA AERONAUTICA Y AEROPORTUARIA</t>
  </si>
  <si>
    <t>C-2403-0600-23</t>
  </si>
  <si>
    <t>ADQUISICIÓN EQUIPOS Y SISTEMAS AERONAUTICOS Y AEROPORTUARIOS AEROPUERTO EL DORADO</t>
  </si>
  <si>
    <t>PENDIENTE NUMERO DE CONTRATO, RP 15418, Compromiso por menor valor $1.139.651.844 - Obligaciones por valor de $1.139.651.844</t>
  </si>
  <si>
    <t>Compromiso por menor valor $1.139.651.844 - Obligaciones por valor de $1.139.651.844</t>
  </si>
  <si>
    <t>Contratar el servicio de comunicaciones de canales alternos para garantizar la disponibilidad de los servicios aeronáuticos</t>
  </si>
  <si>
    <t>Contratar el servicio por 7 meses  del segmento satelital de los sitios remotos para garantizar la disponibilidad de los servicios aeronáuticos 10 Mb</t>
  </si>
  <si>
    <t xml:space="preserve">Contratar el servicio de comunicaciones por fibra óptica entre Bogotá y tolú, cable submarino tolú san Andrés, espacios de áreas y energía cerro picacho </t>
  </si>
  <si>
    <t xml:space="preserve">Adición por 4 meses  contrato actual segmento satelital 1700323 H3 </t>
  </si>
  <si>
    <t>Si, PNA Vol. 2 , Pág. 359</t>
  </si>
  <si>
    <t>AERONÁUTICA CIVIL
Cronogramas de Inversión 2018
Secretaria de Seguridad Operacional y de la Aviación Civil</t>
  </si>
  <si>
    <t xml:space="preserve">CERTIFICACION AEROMÉDICA AL PERSONAL TECNICO AERONÁUTICO
Está pendiente de concepto de la Oficina Asesora Jurídica de la Entidad para definir viabilidad del pago por parte de la UAEAC  o cada uno de los servidores públicos que les aplica.
En caso de ser aprobado este pago por parte de la Entidad y por corresponder a la prestación de un servicio, en atención a lo dispuesto en el Decreto 823 de 2017 se deberá ejecutar por parte de la Secretaria de Sistemas Operacionales.
Actividad que se asignara en coordinación con la Oficina Asesora de Planeación y quien corresponda.
</t>
  </si>
  <si>
    <t xml:space="preserve"> Vigencia futura para la contratación hasta el mes de julio de 2018 de docentes y auxiliares de laboratorio para el desarrollo de programas académicos y eventos de capacitación del CEA</t>
  </si>
  <si>
    <t>Compromisos por valor de $2.789.964.000 corresponden a la VF (lo programado para Enero) y Compromisos por valor de $189.810.000 corresponde a nueva contratación vigencia 2018 (No se encontraba programado)</t>
  </si>
  <si>
    <t>Docentes Área Cartografía (vf)</t>
  </si>
  <si>
    <t>Docentes Área  Cartografía (vo)</t>
  </si>
  <si>
    <t>Auxilios  de Viaje  para  la  capacitación de  Funcionarios</t>
  </si>
  <si>
    <t>Por el rubro C-2409-0600-3-0-4 se generaron los CDPS 34218 Y 34318 por valor de $13.000.000 y $3.505.480</t>
  </si>
  <si>
    <t>RADICADO EN ADMINISTRATIVA EL 23 DE MARZO.  HAN RECIBIDO  OBSERVACIONES POR PARTE DE LA DIRECCIÓN ADMINISTRATIVA POR DIFERENCIAS CON EL PAA , LO QUE HA OCASIONADO RETRASO EN EL PROCESO</t>
  </si>
  <si>
    <t>NO SE VA A REALIZAR SE REQUIERE  TRASLADAR LOS RECURSOS</t>
  </si>
  <si>
    <t>EL RETRASO SE DEBIO A DISPOSICIONES ADMINSITRATIVAS POR DEFINIR A LA FECHA</t>
  </si>
  <si>
    <t xml:space="preserve">LA CALIBRACIÓN DE LOS EQUIPOS SE REQUIERE A PARTIR  DEL MES DE JULIO </t>
  </si>
  <si>
    <t>SE DETERMINO NO REALIZAR EL PAGO HASTA HACER CLARIDAD SOBRE UN PAGO PENDIENTE DE 30,000 DOLARES, QUE ESTA RECLAMANDO LA OACI</t>
  </si>
  <si>
    <t>SEGUNDO TRIMESTRE 2018</t>
  </si>
  <si>
    <t>A JUNIO</t>
  </si>
  <si>
    <t>N.A  A JUNIO</t>
  </si>
  <si>
    <t>CUMPLIDAS A JUNIO</t>
  </si>
  <si>
    <t>CUMPLIDAS AJUNIO</t>
  </si>
  <si>
    <t>N.A DE JUNIO</t>
  </si>
  <si>
    <t>SEGUNDO  TRIMESTRE 2018</t>
  </si>
  <si>
    <t>CUMPLIDAS A  JUNIO</t>
  </si>
  <si>
    <t>POR DIRECTRICES SUPERIORES ESTE PROYECTO SE APLAZA INDEFINIDAMENTE Y LOS RECURSOS DE ESTE PROYECTO SE DESTINAN PARA FINANCIAR LOS PROYECTOS DE VCIO, CALI Y ZIPAQUIRA VALOR 2,110,274,054</t>
  </si>
  <si>
    <t>ADJUDICADO A SOL CABLE VISION S.A.S. E.S.P.18000036 H3 VALOR 75,792,200</t>
  </si>
  <si>
    <t>EL 18 DE ENERO DE 2018 SE FIRMO EL CONTRATO  00172018 RTVC- 01.16.2018, POR VALOR DE $1.139.651.844, EL DESTINO DE LOS RECURSOS EN SALDO ESTA POR DEFINIR.($248.686.156)</t>
  </si>
  <si>
    <t>EL 22 DE MAYO SE ADJUDICO A EMPRESA DE TELECOMUNICACIONES DE BOGOTA SA ESP CONTRATO 180000672 H3, POR $64.192.884 EL 15 DE JUNIO SE SOLICITO A SSO DECREMENTO DE CDP $12.802.972</t>
  </si>
  <si>
    <t>EXCEDENTE CONTRATACIÓN SIN DESTINACIÓN, DEVOLUCIÓN DE RECURSOS</t>
  </si>
  <si>
    <t>SE CANCELO ESTE COMPROMISO POR VALOR DE $138.024.000, EL SALDO DE ESTE PAGO $43.976.000, SE TRASLADARA A LA ACTIVIDAD DE SEGMENTO PARA FORTALECER LA CONTRATACION.</t>
  </si>
  <si>
    <t>COMPROMISO CANCELADO POR VALOR DE $107.163.000, EL SALDO $837.000 NO TIENEN DESTINO DEFINIDO </t>
  </si>
  <si>
    <t>SE CANCELO EL SERVICIO POR VALOR DE $62.872.000, EL SALDO ($7.128.000) POR DEFINIR.</t>
  </si>
  <si>
    <t>A LA FECHA NO SE HA CONTRATADO EL SERVICIO PORQUE ESTAN HACIENDO CONFIGURACIONES Y PARAMETRIZACIONES, PREVISTO PARA AGOSTO</t>
  </si>
  <si>
    <t>A  LA FECHA DEL CORTE NO HAN OBLIGADO (REPROGRMACIÓN DE OBLIGACIONES)</t>
  </si>
  <si>
    <t>ESTA ACTIVIDAD ES DE SEGMENTOS  QUE ES LA ACTIVIDAD 2 DONDE SE REGISTRA LA INFORMACIÓN</t>
  </si>
  <si>
    <t>SIN DESTINACIÓN  2,806,056,736</t>
  </si>
  <si>
    <t xml:space="preserve">ADQUISICION, INSTALACION Y PUESTA EN SERVICIO DE SISTEMAS ELECTRICOS PARA LA SUBESTACION DEL AEROPUERTO EL DORADO, EN LEVANTAMIENTO DE INFORMACIÓN </t>
  </si>
  <si>
    <t>ADQUISICION, INSTALACION, CALIBRACIÓN, PRUEBA Y PUESTA EN FUNCIONAMIENTO DE GRUPOS ELECTRÓGENOS Y COMPLEMENTARIOS PARA LA SUBESTACIONES ELÉCTRICAS UBICADAS EN AEROPUERTO DE PASTO (390.000.000) ESTE PROYECTO ESTÁ PENDIENTE DE INCLUIR EN EL PNA, LAS ESPECIFICACIONES SE ELABORARON PERO FUERON DEVUELTAS POR LA SSO HASTA TANTO SE INCLUYA ESTE PROYECTO EN EL PNA, ESTE TRAMITE YA FUE SOLICITADO EL 16 DE MAYO,  AL GRUPO PLANES MAESTROS. PENDIENTE EXPEDIR CDP  HASTA QUE ESTE INCLUIDO EN EL PNA. SE LE VAN A ASIGNAR A LA REGIONAL ATLÁNTICO 147,000,000</t>
  </si>
  <si>
    <t>VAN A SOLICITAR TRAMITE DE V.F.  RECURSOS DE ESTA VIGENCIA POR 4,166,869,553</t>
  </si>
  <si>
    <t>VAN A SOLICITAR TRAMITE DE V.F. RECURSOS DE ESTA VIGENCIA 6,000,000,000</t>
  </si>
  <si>
    <t>"MARZO 26/2018: BORRADORES EN WEB. APERTURA PROCESO ABRIL 17/2018, ADJUDICACION MAYO 25. abril 13: publicado borrador . APERTURA ABRIL 26 Y CIERRE MAYO 17/2018 PROCESO 18000658-H2 PUBLICADO 12 DE JUNIO DE 2018 ADJUDICADO A UNION TEMPORAL IMAGENES R- PENDIENTE RP Y CONTRATO"</t>
  </si>
  <si>
    <t>PREVISTO PASAR A LAS REGIONALES 416,047,910 Y 135,112,637 NO TIENEN DESTINACIÓN</t>
  </si>
  <si>
    <t>SE ASIGNAN RECURSOS A LA REGIONAL ATLANTICO</t>
  </si>
  <si>
    <t>18000001 H3 2018 $5.495.079.179 ADJUDICADO EL 28 DE MARZO A INGENIERIA CITROL SA. HAN OBLIGADO 830,472,717</t>
  </si>
  <si>
    <t>CONTRATO TERMINADO, Y PAGADO</t>
  </si>
  <si>
    <t>"ENERO 24: RADICADO PROYECTO EN SSO. ENRO 26: RECIBIDO PARA REVISION G.E.P.  ENERO 29: ELABORADA SOLICITUD CDP. ENERO 30: ENVIADO CORREO CON OBSERVACIONES  A ABRIL 23: EN ESPERA DE APROBACION PAA PARA RADICAR  EN LA DIR. ADTIVA. **ABRIL 27/2018: RADICADO EN ADTIVA **MAYO 7/2018: SIN PUBLICAR PROYECTO EN WEB **JUNIO 5 PROYECTO SIN PUBLICAR". POR DIRECTRIZ SUPERIOR SE DETERMINA QUE EL TIEMPO DE EJECUCIÓN ES INSUFICIENTE, PENDIENTE DEFINIR DESTINACIÓN DE RECURSOS</t>
  </si>
  <si>
    <t>"A ESTA ACTIVIDAD LE FUERON ADICIONADOS $290 MILLONES  QUEDANDO CON UN ASIGNADO DE POR $2.090 MILLONES CON ESTOS RECURSOS SE ADELANTAN OS SIGUIENTES PROYECTOS: 1. MANTENIMIENTO Y ACTUALIZACION DE SISTEMAS METEOROLOGICOS A NIVEL NACIONAL (GIRARDOT, CARTAGO, POPAYAN  Y BUENAVENTURA) valor $879.634.289 Fecha prevista de publicación del pliego de condiciones definitivo (5/31/2018 Presentación de Ofertas (6/21/2018 10:00:00 Audiencia de Adjudicación 7/10/2018 9:00:00 AM 2. ACTUALIZACION Y REUBICACION DEL CONTROLADOR DEL VIDEO WALL DEL CENTRO DE ANÁLISIS Y PRONÓSTICOS (CNAP)valor$149.999.872 3. ADQUSICION  REPUESTO DESHIDRATADOR PARA EL SISTEMA RADAR METEOROLOGICO DEL AEROPUERTO DE COROZAL Valor$ 60.971.143 4. REUBICACION, REINSTALACION E INTEGRACIÓN DE EQUIPOS METEOROLOGICOS EN CABECERA 21 Y PUNTO MEDIO DEL AEROPUERTO GENERAL ALFREDO VASQUEZ COBO DE LA CIUDAD DE LETICIA valor $389.439.314 5. MANTENIMIENTO, CONSERVACION Y ACTUALIZACIÓN DE LA HERRAMIENTA DE MONITOREO BUILT IN-TEST EQUIPMENT  (BITE) PARA LA INFORMACION METEOROLÓGICA  INTEGRADA FIR BOGOTA Y BARRANQUILLA Valor$349.593.572 (TODOS INCLUIDOS EN EL PAA)"</t>
  </si>
  <si>
    <t>"POR DIRECTRICES SUPERIORES ESTOS RECURSOS FUERON REGIONALIZADOS ANTIOQUIA 300 MILLNS- YA CUENTA CON CDP ATLAN 150 MILLS VALLE 150 MILLS"</t>
  </si>
  <si>
    <t xml:space="preserve">CONTRATO EN EJECUCIÓN SIN OBLIGACIONES A LA FECHA </t>
  </si>
  <si>
    <t>1 DE JUNIO SE EXPIDE CDP, POR VALOR DE $657.264.503, EL SALDO ES INSUFICIENTE PARA ADELANTAR OTRA ADQUSICION.</t>
  </si>
  <si>
    <t>CONTRATO EN EJECUCIÓN HAN  OBLIGADO  A LA FECHA 2,072,060,194</t>
  </si>
  <si>
    <t>REGIONAL CUNDINAMARCA EJECUTA ESTOS RECURSOS</t>
  </si>
  <si>
    <t>" DEL RUBRO 24030600-13 ACTIVIDAD 5 SE CUENTAN CON RECURSOS POR $499. MILLONES Y SE ADELANTA PROCESO PARA LA / ADQUIS, INST Y P . FUNC EQUIPOS AMPL CAPAC ENLACES MICR Y ADQUIS, INST Y P SERV SIST EQUIP COM (RADIOENL MICR CGAC – CERRO TABLAZO, CGAC – C. MANJUI, CGAC – C. ROSAL, CGAC – SKGY, CGAC – C. LA VIGA Y C. EL TABLAZO – C. MANJUI).. CUENTA CON CDP 42218 EXP EL 17 DE ABRIL DE 2018- EL VALOR TOTAL DEL PROYECTO ES DE $1.792.296.357, POR LO TANTO DEL RUBRO 2403060023- ACTIVIDAD 3 SE TOMAN LOS RECURSOS FALTANTES POR $1.292.420.387 publicado, previsto adjudicar 10 de julio de 2018". RECURSOS RESTATNES SIN DESTINACIÓN</t>
  </si>
  <si>
    <t>VILLAVICENCIO</t>
  </si>
  <si>
    <t>Radico 2000-2018015032 del 23 de mayo de 2018 se radico en la Dirección Administrativa, solicitando la Adición.
RP 66618  06/06/2018 por valor de $73.512.602
El comité modificatorio aprobo un mes calendario, equivalente a un mes de mantenimiento preventivo</t>
  </si>
  <si>
    <t>A la fecha se esta terminando la reformulación del proyecto y debe ser con la nuevo gerente del proyecto con quien se deben seguir las respectiva directri</t>
  </si>
  <si>
    <t>Aun no se inicia el proceso de la adición, ya que el contrato cuanta con presupuesto para su ejecución.</t>
  </si>
  <si>
    <t xml:space="preserve">Cumplio en el mes de Mayo </t>
  </si>
  <si>
    <t>Se encuentra en revisión en la Dirección Administrativa, pendiente de publicación en el SECOP</t>
  </si>
  <si>
    <t>NO SE VA A REALIZAR, SE REQUIERE  TRASLADAR LOS RECURSOS.</t>
  </si>
  <si>
    <t xml:space="preserve">Se realizo ampliaión del objeto, Se encuentra en la Dirección Administrativa pendiente de publicación en el SECOP </t>
  </si>
  <si>
    <t>Se encuentra publicada en el SECOP, pendiente de adjudicación y de recibir ofertas</t>
  </si>
  <si>
    <t>Se encuentra publicada en el SECOP, pendiente de adjudicación y de recibir ofertas
Se ajusto el valor del proceso a $90,000,000</t>
  </si>
  <si>
    <t>Se encuentra la ejecución por medio de la Regional Cundinamarca, con compromiso por valor de $78,000,000 de fecha 24/05/2018</t>
  </si>
  <si>
    <t>Pendiente correo por medio del cual realizan justificación y/o aclaración</t>
  </si>
  <si>
    <t xml:space="preserve">Adición al contrato No. 00016298 de 2016 desde el 01 de agosto hasta el 30 de noviembre de 2018
</t>
  </si>
  <si>
    <t>ADICION CONTRATO NECOCLI</t>
  </si>
  <si>
    <t>RADICADO EN DIRECCION ADMINISTRATIVA EN JUNIO/2018. 
El resultado de los estudios de mercado arrojó un presupuesto estimado de: 780.992.338</t>
  </si>
  <si>
    <t>Ajuste al PAA, Mayor valor al programado inicialmente</t>
  </si>
  <si>
    <t>ADJUDICADOS Y CON REGISTROS PRESUPUESTALES TODOS LOS SEGMENTOS DE ADQUISICION DE PCS Y PERIFERICOS. VALOR TOTAL ADJUDICADO:  2.399.533.121.
EL SALDO SE UTILIZARA PARA ADQUIRIR MAS EQUIPOS A FIN DE ONTENER UN MAYOR CUBRIMIENTO DE LAS NECESIDADES AUN EXISTENTES.</t>
  </si>
  <si>
    <t>Comprometido por menor valor al inicial programado</t>
  </si>
  <si>
    <t>SE REALIZA COMPRA MEDIANTE AMP - CCE MICROSOFT II;
VALOR ADJUDICADO: $1.398.463.395.
EL SALDO SE UTILIZARA PARA LICENCIAS DE SW ESPECIFICO.</t>
  </si>
  <si>
    <t>compromiso para el primer tirmestre</t>
  </si>
  <si>
    <t>RADICADO EN ADMINISTRATIVA EN MAYO; SE REALIZA COMITÉ CONTRATACION PARA SU PUBLICACION EN BORRADORES EN JUNIO EL CUAL SOLICITA CAMBIOS AL PROCESO; SE IMPLEMENTAN LOS CAMBIOS Y SE ESTIMA PUBLICAR BORRADORES PRIMERA SEMANA DE JULIO</t>
  </si>
  <si>
    <t>Radicado en la Dir Administrativa para publicar borradores</t>
  </si>
  <si>
    <t xml:space="preserve">EN ELABORACION ESTUDIOS PREVIOS. El levantamiento de necesidades genera cambios del alcance ya que varios aeropuertos de los programados estan en remodelación o traslado de áreas que incluyeron cableados. Se define entonces para este proceso los Aeropuertos de Mariquita, Girardot y Puerto Inirida, se  solicitaron comisiones para realizar el levantamiento detallado información desde el día 16/06/2018. Se aprobaron comisiones en las siguientes fechas:
Aeropuerto Mariquita: 27/06/2018 al 29/06/2018
Aeropuerto Girardot: 09/07/2018 al 11/07/2018
Aeropuerto Puerto Inirida: 16/07/2018 al 18/08/2018
Una vez terminado el levantamiento de información se radicara el proceso el día 27 de julio de 2018. </t>
  </si>
  <si>
    <t>Se cumplio en el primer trimestre</t>
  </si>
  <si>
    <t>Se realizó reunión organizada por la Secretaría General, con la participación del Administrador SIIF, Dr David Fernando Morales, Dirección de Informática, el Director Financiero y los líderes funcionales del sistema para revisar la aplicabilidad de las funcionalidades del SIIF frente a la gestión de algunos procesos financieros y administrativos de la Entidad. Se revisó la importancia y las ventajas de continuar con el software actual JDEdwards dado la madurez del sistema, el conocimiento y la apropiación por parte de los usuarios y el concepto de MinHacienda respecto a la oportunidad de entrega de información que actualmente cumple la Aerocivil y el retroceso que ocasionaría el cambio de software por una solución tecnológica nueva. 
En consecuencia, se camba el alcance lo que obliga  realizar nuevamente un Estudio de Mercado con participación de Partners de Oracle autorizados para distribuir el software. Como resultado se tiene:
OBJETO ACTUALIZADO:  ADQUISICIÓN, INSTALACIÓN Y PUESTA EN FUNCIONAMIENTO DE APLICACIONES AUXILIARES A SIIF NACIÓN UTILIZANDO ÚLTIMA VERSIÓN DEL SOFTWARE JDEDWARDS
PRESUPUESTO ESTIMADO: $ 2.027.085.667
RADICACION PROCESO EN ADMINISTRATIVA: el día 28 de junio de 2018, radicado ADI 3400-2018019551</t>
  </si>
  <si>
    <t>Se conforman todos los estudios previos definiendo alcance y solución, se radica proceso en administrativa  en mayo 17 de 2018; se realiza comité de contratación el 21 de junio de 2018 pero este comité decide suspender el proceso ya que se debe analizar y establecer  otras alternativas, no obstante se está a la espera del acta del comité,  como documento oficial, para identificar con claridad la decisión tomada, poder avanzar en una solución a futuro y determinar qué acción tomar en relación con la inversión programada.</t>
  </si>
  <si>
    <t>Teniendo en cuenta que dentro del PAA 2018 se encontró el proceso "CONTRATAR SERVICIOS DE APOYO Y ASESORIA PARA EL FORTALECIMIENTO INSTITUCIONAL - CONTRATAR PROYECTO GESTION DOCUMENTAL" el cual está relacionado con el presente proyecto  y que el avance o establecimiento oficial del Programa de Gestión Documental de la Entidad no es claro, se decide por parte de la Dirección de Informática no adelantar este proceso. Lo anterior también se soporta en que al presentar el anteproyecto de inversión 2019 a la OAP, esta oficina observó no adelantar esta iniciativa hasta que las condiciones en procesos y procedimientos en Gestión Documental de la Entidad estén bien definidas por las áreas responsables.</t>
  </si>
  <si>
    <t>EN ESTUDIOS PREVIOS PARA TRAMITE DE VF</t>
  </si>
  <si>
    <t>Proceso radicado en ADMINISTRATIVA en mayo de 2018; se realiza comité de contratación en junio de 2018; se solicitan cambios en la modalidad de contratación para que sea una Subasta Inversa; se realizan los cambios y se entregan para su publicación en borradores; se está a la espera de su publicación por parde de Administrativa.</t>
  </si>
  <si>
    <t>CONTRATO 17001380 H3 EN EJECUCION viene con VF.</t>
  </si>
  <si>
    <t xml:space="preserve">se cumplio en el primer trimestre </t>
  </si>
  <si>
    <t>EN ELABORACIÓN ESTUDIOS PREVIOS</t>
  </si>
  <si>
    <t>EN PREPARACION DE DOCUMENTACION TECNICA, Y DEL ENVÍO DE LA DOCUMENTACIÓN DEL FABRICANTE DE LA REPRESENTACION EN COLOMBIA</t>
  </si>
  <si>
    <t>Se radicó en la Dir. Administrativa, el 19 de febrero de 2018  No. radicado  2018004287, se hizo un oficio de alcance el día 02 de Marzo de 2018 radicado 2018006080. fue devuelto el día xx abril de 2018, porque a 10d e abril de 2018 el valor en el PAA no estaba actualizado. se solicitó actualización del PAA pero a 22 de abril de 2018, la Dir. Administrativa no ha podido actualizar en el SECOP el PAA, debido a que "debido a que no hay usuario habilitador en la plataforma de SECOP II, de acuerdo a información enviada por correo por Zully Calixto". Razón por la cual, a 23 de Abril, no se ha podido enviar nuevamente el proceso, con la evidencia que el valor en el PAA está actualizado.
25/05/2018. Presentación del proceso 18000581 H3 en comité de contratación. se autorizó publicación de borradores en el SECOP II.
30/06/2018. No se ha publicado el proceso  en el SECOP II por parte de la Dir. Administrativa.</t>
  </si>
  <si>
    <t>30/06/2018. Proceso de minima cuantía 18000996 H3 declarado desierto. Re-apertura proceso 18000996A H3 el día 28/06/2018.</t>
  </si>
  <si>
    <t>30/06/2018 Proceso 18000838 H3 Publicado borradores en el SECOP II el 28/06/2018</t>
  </si>
  <si>
    <t>El día 05/06/2018 se solicitó actualización de PAA. Se presentó en comité de modificaciones PAA el 12/06/2018, pendiente aprobación del director general,  para que se publique el PAA actualizado en el SECOP, radicado en administrativa 13 de junio de 2018 ADI No. 3400-2018017691
30/06/2018  radicado en la Dir. Administrtiva 15/06/2018. ADI: 3400-2018017691.</t>
  </si>
  <si>
    <t>30/06/2018 Proceso 18000705 H3 publicado en el SECOP II . Apertura del proceso 28/06/2018.</t>
  </si>
  <si>
    <t>PROCESO RADICADO EN LA DIRECCION ADMINISTRATIVA JUNIO 28 DE 2018 RADICADO ADI 3400-2018019427</t>
  </si>
  <si>
    <t>Proceso 18000695 H3 publicado definitivos en el SECOP II.</t>
  </si>
  <si>
    <t>Radicado en la Dir Administrativa el 08 de marzo de 2018 radicado ADI: 2018006864. Se presentó en comité de contratación, el día martes 17 de abril de 2018.</t>
  </si>
  <si>
    <t>30/06/2018. proceso 18000694 H3, apertura del proceso Junio 25 de2018</t>
  </si>
  <si>
    <t xml:space="preserve"> Se definió alcance está en estudio de mercado.</t>
  </si>
  <si>
    <t>Proceso radicado en la Dir Admministrativa el 16/05/2018. Aún no se ha programado presentación ante comitpe de contratación para aprobación su publicación en el SECOP II</t>
  </si>
  <si>
    <t xml:space="preserve">Proceso de mínima cuantía 18000975 H3 declardo desierto. Re-apertura proceso 18000975A H3 el día 28 de junio de 2018. </t>
  </si>
  <si>
    <t>CONTRATO 16000342 H3 EN EJECUCION POR VIGENCIAS FUTURAS</t>
  </si>
  <si>
    <t>SE CUMPLIMIENTO EN EL PRIMER TRIMESTRE</t>
  </si>
  <si>
    <t xml:space="preserve">EN ELABORACIÓN ESTUDIOS PREVIOS </t>
  </si>
  <si>
    <t>SEGUNDO TRIMESTRE  2018</t>
  </si>
  <si>
    <t>A este proyecto, aún no se le ha dado viabilidad, para su inclusión en el PAA, se presentó en comité de contratación, para que se aprobara su inclusión en el PAA. Comité realizado el 27 de abril de 2018. No obstante se está a la espera del acta del comité,  como documento oficial, para identificar con claridad la decisión tomada, poder avanzar en una solución a futuro y determinar qué acción tomar en relación con la inversión programada.</t>
  </si>
  <si>
    <r>
      <t xml:space="preserve">Se realizo reprogramación del PAA con ajuste de inicio de proceso para el mes de </t>
    </r>
    <r>
      <rPr>
        <b/>
        <sz val="9"/>
        <rFont val="Calibri"/>
        <family val="2"/>
        <scheme val="minor"/>
      </rPr>
      <t>Agosto</t>
    </r>
    <r>
      <rPr>
        <sz val="9"/>
        <rFont val="Calibri"/>
        <family val="2"/>
        <scheme val="minor"/>
      </rPr>
      <t xml:space="preserve">
El proceso se dara por contratación directa. </t>
    </r>
  </si>
  <si>
    <t>El Pago se efectuo con fecha 22/05/2018 $142.442.686, RP 63618 de la misma fecha</t>
  </si>
  <si>
    <t>Se ajusto el PAA - Por el rubro C-2409-0600-3-0-4 se generaron los CDPS 34218 Y 34318 por valor de $13.000.000 y $3.505.480</t>
  </si>
  <si>
    <t>pendiente por incluir dos - definir si se tienen en cuenta</t>
  </si>
  <si>
    <t xml:space="preserve">Se realizo ajuste al PAA, se genero un solo compromisos </t>
  </si>
  <si>
    <t>Se realizo ajuste al PAA, se inicio proceso para un solo contrato CDP 55118 DE fecha 08/06/2018</t>
  </si>
  <si>
    <t>se genero CDP´S 67818 de fecha 26/06/2018  por valor de $7,600,000  radicado en la Dirección Administrativa para adjudicación</t>
  </si>
  <si>
    <t>Se realiza redistribución de actividades, por lo cual se actualiza el PAA Y SE GENERA UN SOLO COMPROMISO 
CDPS $27.276.039 De fecha 30/04/2018</t>
  </si>
  <si>
    <t xml:space="preserve">RPS 51318 por valor de $73.482.500 de fecha 26/03/2018
</t>
  </si>
  <si>
    <t xml:space="preserve"> Devuelto por ajustes de precios 23/02 /2018 y radicado nuevamente  06/03/2018  Devuelto nevamente  e l5/04/2018 y nuevamente radicado el 9/04/2018
DECLARADO DESIERTO SE ORDENO LA REAPERTURA
CABIO DE MODALIDAD DE CONTRATACIÓN</t>
  </si>
  <si>
    <t>Se realizo ajuste al PAA, se genero un solo compromisos por menor valor de lo registrado inicialmente; 
valor de $38,675,000 de fecha 13/04/2018 RP 55118</t>
  </si>
  <si>
    <t>Se encuentra radicado en Dirección Administrativa, pendiente de adjudicación.</t>
  </si>
  <si>
    <t>CDP 68818 DE fecha 28/06/2016 - se encuentra en Dirección Administrativa pendiente de adjudicación</t>
  </si>
  <si>
    <t>No cuenta con CDP al 30/06/2018</t>
  </si>
  <si>
    <t>CDP 61618 de fecha 08/06/2018 - radicado en la Dirección Administrativa. Pendiente de adjudicación</t>
  </si>
  <si>
    <t>Se ajusto PAA, se genera un solo comrpomiso con RP 68718 DE FECHA 18/06/2018 por valor de $41.030.000</t>
  </si>
  <si>
    <t>CDP 54018 de fecha 23/05/2018 - radicado en la Dirección Administrativa pendiente de Adjudicación</t>
  </si>
  <si>
    <t>Se ajusto PAA - Se genera CDP 52818 de fecha 18/05/2018 por menor valor $12.420.150 - radicado en la Dirección Administrativa, Pendiente de adjudicación</t>
  </si>
  <si>
    <t>Se ajusto PAA, Se genera compromiso por menor valor - RP 69018 de fecha 20/06/2018</t>
  </si>
  <si>
    <t>CDP 40918 por valor de $48.000.000 - radicado en la Dir Administrativa, pendinete de adjudicación</t>
  </si>
  <si>
    <t>Se ajusto PAA - Se genero compromiso por menor valor - RP 66818 de fecha 08/06/2018</t>
  </si>
  <si>
    <t>Se ajusto PAA - se genero CDP 33618 DE FECHA 05/03/2018 por valor de $29.000.000 - pendiente de adjudicación</t>
  </si>
  <si>
    <t>Se ajusto PAA - Se genero RP 73118 de fecha 28/06/2018 por valor de $35.000.000</t>
  </si>
  <si>
    <t>Se ajusto PAA - SE GENERO CDP 39918 de fecha 06/04/2018 por valor de 14.167.000, por menor valor</t>
  </si>
  <si>
    <t>Se ajusto PAA, se incremento el valor Solo se sacara un compromiso - CDP 40018 DE FECHA 06/04/2018 por valor de $578.180.000 - Radicado en la Dir Administrativa, pendiente de adjudicación</t>
  </si>
  <si>
    <t>Se ajusto el PAA, se compormetio por menor valor al iniical - RP 66318 de fecha 06/06/2018 por valor de $13.060.012</t>
  </si>
  <si>
    <t>CDP 45318 de fecha 25/04/2018 por valor de $15,000.000 - radicado el la Dir Administrativa pendiente de adjudicar</t>
  </si>
  <si>
    <t>Compromiso RP 59518 de fecha 07/05/2018 por valor de $48.735.000</t>
  </si>
  <si>
    <t>Se ajusto PAA - Menor valor al inicial - CDP 67318 de fecha 25/06/2018 - radicado en la Dir Administrativa pendiente de adjudicación</t>
  </si>
  <si>
    <t>Se ajusto PAA - Menor valor al inicial - CDP 50218 de fecha 07/05/2018 - radicado en la Dir Administrativa pendiente de adjudicación</t>
  </si>
  <si>
    <t>Se ajusto PAA - Mayor valor al iniical - RP 50518 de fecha 12/03/2018 por valor de $78.124.000
Adición al contrato con CDP 53518 de fecha 23/05/2018 por valor $34.396.950 - no se encontraba en la programación inicial del CI</t>
  </si>
  <si>
    <t>Se ajusto PAA - menor valor al inicial programado - CDP 51118 de fecha 11/05/2018 por valor de $64,000,000</t>
  </si>
  <si>
    <t>Se ajusto PAA - SE INCREMENTO EL VALOR - CDP 66918 de fecha 21/06/2018 por valor de $16.000.000 - Radicado en la Dir Administrativa pendiente de adjudicación</t>
  </si>
  <si>
    <t>ACTIVIDAD ADELANTADA</t>
  </si>
  <si>
    <t>Se ajusto PAA - Mayor valor al inicial - RP 48618 de fecha 05/03/2018 por valor de $40.946.250 - Actividad adelantada</t>
  </si>
  <si>
    <t>Se ajusto PAA - menor valor del inicial programado - RP 69718 DE fecha 25/06/2018 - Actividad adelantada</t>
  </si>
  <si>
    <t>Se ajusto PAA - Menor valor del inicial programado -  RP 69518 DE 25/06/2018 por valor de $874.650</t>
  </si>
  <si>
    <t>CDP 55818 de fecha 31/05/2018 por valor de $140.000.000 pendiente de adjudicación</t>
  </si>
  <si>
    <t>Se ajusto PAA - Menor valor al inicial - solo se adjudica un compromiso - CDP 68218 de fecha 27/06/2018 - por valor de $164.000.000</t>
  </si>
  <si>
    <t>Se adjudico PAA - Menor valor al inicial - CDP 68318 de fecha 27/06/2018 por valor de $8.000.000 - radicado en Dir Administrativa pendiente de adjudicación</t>
  </si>
  <si>
    <t>Se ajusto PAA - Mayor valor al inicial programado - CDP 47218 de fecha 30/04/2018 radicado en la Dir Administrativa pendiente de adjudicación</t>
  </si>
  <si>
    <t>Se ajusto PAA - menor valor al inicial programado  - CDP 47418 de fecha 30/04/2018 por valor de $129.896.121 - Dir Administrativa pendiente por adjudicar</t>
  </si>
  <si>
    <t>Al 30/06/2018 compromisos por valor de $2.989.854.000</t>
  </si>
  <si>
    <t>Se ajusto PAA - Mayor valor al inicial programado - RP 15918 de fecha 19/01/2018 por valor de $250.000.000</t>
  </si>
  <si>
    <t>Se ajusto PAA - Menor valor al inicial programado - RP 50918 de fecha 14/03/2018 por valor de $224.245.984</t>
  </si>
  <si>
    <t>Se ajsuto PAA - Menor valor al iniical programado - RP 56918 DE FECHA 24/04/2018 por valor de $201.213.651</t>
  </si>
  <si>
    <t>Se ajusto PAA - mayor valor al inicial programado - RP 61718 Y  63718 de fecha 15 y 22 de mayo de 2018 respectivamente</t>
  </si>
  <si>
    <t>Se ajusto PAA - Menor valor al inicial programado  - RP 68218 de fecha 14/06/2018 por valor de $247.987.172</t>
  </si>
  <si>
    <t xml:space="preserve">Se reduce el total de las actividades por diferentes ajustes en el PAA </t>
  </si>
  <si>
    <t xml:space="preserve"> Oferta notificada pendiente aceptación del propietario</t>
  </si>
  <si>
    <t>Se encuentra solicitado avaluo al IGAC - oficio 3001-2018013972 del 4 de abril de 2018</t>
  </si>
  <si>
    <t>Se solicito documentos de propiedad oficio 2018018946, pendiente  alleguen la documentación de los títulos</t>
  </si>
  <si>
    <t>Se acepto una oferta, pendiente que acepten  otra oferta</t>
  </si>
  <si>
    <t>Se realizó el estudio de títulos pero presentan inconsistencias en cuanto a la propiedad, se esta a la espera de directirz de la alta dirección de la necesidad de la adqusición de estos predios  J:\3001-Inmuebles\2018\PROYECTO_PRESUPUESTAL\EJEC_2018</t>
  </si>
  <si>
    <t xml:space="preserve">Registro valor 69,335,671  </t>
  </si>
  <si>
    <t>PROCESO 18000896 H1  , REGISTRO PRESUPUESTAL 25/06/2018, CONTRATO ADJUDICADO EL 21 DE  JUNIO /18  POR EL VALOR  DE $  14,994,000 https://community.secop.gov.co/Public/Tendering/ContractNoticeManagement/Index?currentLanguage=es-CO&amp;Page=login&amp;Country=CO&amp;SkinName=CCE</t>
  </si>
  <si>
    <t>PROCESO 18000287 (A) H3  , SE REALIZO COMITÉ EN VARIAS OPORTUNIDADES, SE PUBLICO INICIALMENTE BORRADORES  SIN HABAER INVITADO A MIPYMES POR LO QUE  FUE NECESARIO VOLVERLO A PUBLICAR LO CUAL DEMORO EL PROCESO UN MES MAS, A LA FECHA DEL CORTE SE ENCUENTRA EN PRESENTACIÓN DE OBSERVACIONES A LOS PLIEGO DE CONDICIONES DEFINITIVOS https://community.secop.gov.co/Public/Tendering/ContractNoticeManagement/Index?currentLanguage=es-CO&amp;Page=login&amp;Country=CO&amp;SkinName=CCE</t>
  </si>
  <si>
    <t>CONTRATO   18000564-H3 DE 2018, FECHA DE REGISTRO PRESUPUESTAL 23 /05/2018 ADJUDICADO el 6/06/2018  Y  EN EJECUCION https://www.contratos.gov.co/consultas/detalleProceso.do?numConstancia=18-11-7982593</t>
  </si>
  <si>
    <t>POR NECESIDADES DE AMPLIAR LA SEÑALIZACIÓN SE TRASLADARON LOS RECURSOS DE ESTA ACTIVIDAD  Y SE CUENTA CON STOP DE ELEMENTOS PARA LAS BRIGADAS DE EMERGENCIA PARA LA ACTUAL  VIGENCIA</t>
  </si>
  <si>
    <t>CONTATO 18000058 H3  EN EJECUCIÓN , A JUNIO 30 SE HAN OBLIGADO $120,766,663</t>
  </si>
  <si>
    <t>CONTRATO 18000058 H3  EN EJECUCIÓN, SE REALIZARON LAS VACACIONES  RECREATIVAS DEL PRIMER SEMESTRE</t>
  </si>
  <si>
    <t>CONTRATO 18000058 H3  EN EJECUCIÓN,  SE TIENE PREVISTO DESARROLLAR ESTA ACTIVIDAD EN  AGOSTO</t>
  </si>
  <si>
    <t>PENDIENTE DEFINIR DESTINACIÓN RECURSOS  EXCEDENTES</t>
  </si>
  <si>
    <t>PROCESO 18000906 H2 PUBLICADO EN DEFINITIVOS</t>
  </si>
  <si>
    <t>SE AJUSTO SITIO DE DESTINACIÓN ACORDE CON LO ESTABLECIDO EN EL PNA PARA AEROPUERTOS TUMACO Y PUERTO CARREÑO, PENDIENTE DEFINIR DESTINACIÓN RECURSOS  EXCEDENTES</t>
  </si>
  <si>
    <t xml:space="preserve">106,586,456 POR DEFINIR DESTINACIÓN </t>
  </si>
  <si>
    <t>PROCESO 18000773 H3 PUBLICADO EN DEFINITIVOS</t>
  </si>
  <si>
    <t>PROCESO 18000836 H3, RADICADO EN ADMINISTRATIVA EL 30 DE ABRIL,  PUBLICADO BORRADORES</t>
  </si>
  <si>
    <t>PROCESO 18000837 H3, RADICADO EN ADMINISTRATIVA EL 30 DE ABRIL,  PUBLICADO BORRADORES</t>
  </si>
  <si>
    <t>RADICADO ADMINISTRATIVA 02/05/2018, POR VALOR DE 315,513,065,  PENDIENTE PUBLICACIÓN BORRADORES POR PARTE DE ADMINISTRATIVA</t>
  </si>
  <si>
    <t>RADICADO EN SSO 9 MARZO, OFICIO No.4502.418--2018008590, RADICADO EN DIR. ADMITIVA 4006-2018008680 POR VALOR DE $779,863,799, VALOR RESTANTE SE TRASLADAN A MANTO RAYOS X, PROCESO 18000738 H3  EN EVALUACION  DE PROPUESTAS</t>
  </si>
  <si>
    <t>RECURSOS ASIGNADOS A LAS REGINALES ATLÁNTICO, CUNDINAMARCA Y NORTE DE SANTANDER</t>
  </si>
  <si>
    <t>RECURSOS TRASLADADOS A ACTIVIDADES VIGILANCIA OPERATIVA Y ADMINISTRATIVA</t>
  </si>
  <si>
    <t>CONTRATO EN EJECUCIÓN, OBLIGACIONES MES VENCIDO AL DÍA</t>
  </si>
  <si>
    <t>SE HAN REALIZADO LOS AJUSTES SOLICITADOS POR LA SECRETARIA GENERAL, PENDIENTE COMITÉ DE ADICIONES, SE INVOLUCRARON NUEVOS PUESTOS DE TRABAJO PARA LAS NUEVAS TERMINALES QUE ENTRARAN EN OPERACIÓN YOPAL,  PASTO E IBAGUE</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</si>
  <si>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t>
  </si>
  <si>
    <t>EN EJECUCION V.F., EN TRAMITE SOLICITUD DE PRORROGA HASTA DICIEMBRE, FECHA EN QUE SE HARÁ LA ENTREGA DE LAS MÁQUINAS Y SE PROCEDERÁ A OBLIGAR</t>
  </si>
  <si>
    <t>SE AJUSTO CRONOGRAMA</t>
  </si>
  <si>
    <t>SE REALIZÓ PRESENTACIÓN AL COMITÉ DIRECTIVO Y SE HICIERON LOS CÁLCULOS DE LOS COSTOS HASTA DICIEMBRE DE 2019, SE DILIGENCIO FORMATO EN EXCEL CON LA INFORMACIÓN DE LOS NUEVOS PROYECTOS DE INVERSIÓN SEGÚN INSTRUCCIÓN DE LA  OAP. SE ESTA ELABORANDO EN EL NUEVO FORMATO LA JUSTIFICACIÓN TÉCNICO ECONÓMICA</t>
  </si>
  <si>
    <t>Con estos recursos se tramitó las adicion del contrato de  mantenimiento , por lo tanto esta actividad y valor ya fue cumplida.  La fecha de plazo contemplada inicialmente era teniendo en cuenta las posibles adiciones, las cuales dieron a 30 de noviembre de 2018</t>
  </si>
  <si>
    <t>SUMINISTRO DE COMBUSTIBLE PARA EL MANTENIMIENTO DEL EQUIPO AÉREO DE LA AERONAUTICA CIVIL; AERONAVES KING B200 HK 3554 G; CESSNA CARAVAN HK 3200 G Y AGUSTA A109C HK 3661 G.   (combustible)</t>
  </si>
  <si>
    <r>
      <t xml:space="preserve">Contrato tiene un valor de $ 2,050millones y con plazo hasta e 31 de Julio de 2018.
Valor del contrato vigencia 2018 $400.000.000, Obligaciones por valor de $118.623.477, pendiente por obligar </t>
    </r>
    <r>
      <rPr>
        <b/>
        <u/>
        <sz val="9"/>
        <rFont val="Calibri"/>
        <family val="2"/>
        <scheme val="minor"/>
      </rPr>
      <t>$281.376.523</t>
    </r>
  </si>
  <si>
    <t>De esta partida de $500 millones solo se utilizará $150 millones para adición del contrato 00016257 2016.
El saldo $350millones se trasladaron para adicionar el contrato de mantenimiento 00016298 2016.</t>
  </si>
  <si>
    <t>El área comenta que se tramitara CDP para ampara Vigencia Futura2019….. (Combustible)</t>
  </si>
  <si>
    <t>El área comenta que se tramitara CDP para ampara Vigencia Futura2019….. (Mantenimiento)</t>
  </si>
  <si>
    <t>c</t>
  </si>
  <si>
    <t>VALOR AJUSTADO PROYECTO a 30 DE JUNIO DE 2018</t>
  </si>
  <si>
    <t>Este proyecto no se va a ejecutar, recursos a distribuirse en otras necesidades.  Por  decisiones de la DIA.</t>
  </si>
  <si>
    <t>No se ha contratado. Se requiere modificar el cronograma. Se encuentra en pliegos definitivos - Fecha posibles de adjudicación agosto 2018</t>
  </si>
  <si>
    <t>En ejecución - No se avanza en obligaciones por estar ejecutandose reserval.</t>
  </si>
  <si>
    <t>En ejecución -  Ya tiene pagos.</t>
  </si>
  <si>
    <t>Comprometido y obligado.</t>
  </si>
  <si>
    <t>47,065,608,623
valor comprometido $36.183.101.778</t>
  </si>
  <si>
    <t>Comprometido lo de la vigencia y la corrientizacion se comprotera en Agosto (50%) y el otro se tratara que quede en reserva.  La obligación se da en Agosto el 50% de la  vigencia mas el 50% de la corrientizacion.</t>
  </si>
  <si>
    <t>Comprometido. No se ha iniciado la obra</t>
  </si>
  <si>
    <t>Comprometido. Contrato en ejecucion - Hubo pago inicial</t>
  </si>
  <si>
    <t>Propuesta de realizar obras complementarias (Nuevo contrato) - No ha habido decision alguna</t>
  </si>
  <si>
    <t>Contrato en ejecución.</t>
  </si>
  <si>
    <t>Saldos de esta partida que dan para ………</t>
  </si>
  <si>
    <t>Pendiente valor de la Interventoria.</t>
  </si>
  <si>
    <t xml:space="preserve">Publicada -  A la espera de observaciones
Solamente se programan Estudios y Diseños. </t>
  </si>
  <si>
    <t xml:space="preserve">En calificación de proponentes y evaluación de propuestas - Solamente se programan Estudios y Diseños. </t>
  </si>
  <si>
    <t>Se trasladas recursos para redistribución nuevos proyectos.</t>
  </si>
  <si>
    <t xml:space="preserve">En ejecución por parte de la Regionales </t>
  </si>
  <si>
    <t>Diagnostico Estudios y diseños para la construcción y/o ampliación de edificaciones y obras complementarias de los Aptos Mitu, Vaupes y pitalito.</t>
  </si>
  <si>
    <t>Interventoria Integral - Diagnostico Estudios y diseños para la construcción y/o ampliación de edificaciones y obras complementarias de los Aptos Mitu, Vaupes y pitalito.</t>
  </si>
  <si>
    <t xml:space="preserve">Contrato con la nueva redistribución </t>
  </si>
  <si>
    <t>C-2403-0600-24</t>
  </si>
  <si>
    <t>nuevo proyecto</t>
  </si>
  <si>
    <t xml:space="preserve">Recursos por definir </t>
  </si>
  <si>
    <t>DEBE DARSE CLARIDAD EN LA PROGRAMACION DE  SALDOS DE ARPOPIACION POR DECISIONES DE AJUSTES</t>
  </si>
  <si>
    <t>Se radicó en la Administrativa y esta en observaciones por parte de  esta area.</t>
  </si>
  <si>
    <t>Contrato en ejecución</t>
  </si>
  <si>
    <t xml:space="preserve">No se utilizaran para actividades de diseño para construcción sino para mantenimiento de pistas. Redistribución de recursos. </t>
  </si>
  <si>
    <t>Publicado en SECOP - Se reprograman fechas . Registro Pptal Septiembre  2018</t>
  </si>
  <si>
    <t>Contrato en ejecucion</t>
  </si>
  <si>
    <t>En ejecución de las Regionales $212,177,907</t>
  </si>
  <si>
    <t>Compromisos de $2,439,921,605</t>
  </si>
  <si>
    <t>Compromisos de $844,076,912,</t>
  </si>
  <si>
    <t>contratos en ejecución</t>
  </si>
  <si>
    <t xml:space="preserve">contratos en ejecución  </t>
  </si>
  <si>
    <t>contrato con registo pptal   - Pendiente acta de inicio-.</t>
  </si>
  <si>
    <t>Cumple con el compromisos pero no en ejecución porque esta pendiente acta de inicio.</t>
  </si>
  <si>
    <t>Se debe enviara justififcación del porque  no se utilizó la Vigencia Futura.</t>
  </si>
  <si>
    <t>Revisión de la Dirección Administrativa - Se reprograma Registro Pptal en Septiembre 2018</t>
  </si>
  <si>
    <t>Se encuentra en revisión de la SSO - GEPA</t>
  </si>
  <si>
    <t>Se encuentra en estructuración (Grupo de Gestión de proyectos)</t>
  </si>
  <si>
    <t xml:space="preserve">Por orden publico no se realizaran las actividades programadas </t>
  </si>
  <si>
    <t>En revisión de la SSO</t>
  </si>
  <si>
    <t xml:space="preserve">En ejecucion </t>
  </si>
  <si>
    <t>recursos  para distribuir y/o asignar</t>
  </si>
  <si>
    <t>Adicion de la Interventoria contrato 2017</t>
  </si>
  <si>
    <t xml:space="preserve">Pendiente entrega de Estudios y diseños por parte del CENAC. </t>
  </si>
  <si>
    <t>RedistrIbuido en proyectos especificos : Condoto, Urrao,  Bucaramanga $3,924,600,837</t>
  </si>
  <si>
    <t>RedistrIbuido en proyectos especificos : Condoto, Urrao,  Bucaramanga - Integral</t>
  </si>
  <si>
    <t>Compromisos por valor de $1.921.400.000, en esta activdad, sin embargo los objetos no hacen referencia al proyecto de gestión documental. Adicionalmente lo referente a  las Normas NICSP, fue realizado por servidores públicos de la Aerocivil. Apropiaición vigente 2,400,000,000, disponibles 224,900,000</t>
  </si>
  <si>
    <t>RP´S: 21018 - 30418 - 30718 - 31218 - 31318 - 32418 - 32918 - 33318 - 37518 - 38018 - 38218 - 38718
Compromisos por valor de $445.600.000 - obligaciones por valor de $231223321
(falta por registrar 1,600,000.  Apropiación vigente 500,000,000. Disponibles52,800,000</t>
  </si>
  <si>
    <t>Por directriz superior no se va a realizar, se  realizará  El Dorado</t>
  </si>
  <si>
    <t>No reflejan obligaciones a la fecha del corte</t>
  </si>
  <si>
    <t xml:space="preserve"> Disponibles 85,462,690</t>
  </si>
  <si>
    <t>El área expone las dificultades durante el proceso y solicita ajustar cronograma.  Se reprograma cronograma en cuanto a la variable Registro Presupuestal queda fecha septiembre de 2018. (De acuerdo a autroizacion Comité Directivo)</t>
  </si>
  <si>
    <t xml:space="preserve">El área expone las dificultades durante el proceso y solicita ajustar cronograma.  Se reprograma cronograma en cuanto a la variable Registro Presupuestal queda fecha Octubre  de 2018. (De acuerdo a autroizacion Comité Directivo) </t>
  </si>
  <si>
    <t>El área expone las dificultades durente el proceso y solicita ajsutar cronograma. Se reprograma fecha de cronograma variable Registro prespuestal septiembre de 2018.</t>
  </si>
  <si>
    <t>El área expone las dificultades durente el proceso y solicita ajsutar cronograma. Se reprograma fecha de cronograma variable Registro prespuestal septiembre de 2018. (Es cifras de menor cuantía y no es representativo para proceso de licitación)</t>
  </si>
  <si>
    <t>CONTRATAR LAS ASESORIAS PARA ELABORACION Y ACTUALIZACION DE PLANES MAESTROS DE LOS AEROPUERTOS.</t>
  </si>
  <si>
    <t>RADICADO EN SSO 28 FEBRERO OFICIO No.4500-2018005717 RAD DIR. ADMINISTRATIVA 4006-2018008319 21 MARZO POR VALOR DE $1,693,424,753, VALOR SOBRANTE SE TRASLADAN A ADQUISICIÓN CCTV, SEGÚN NECESIDAD DE AJUSTAN SITIOS PROCESO 18000756 H3 EN EVALUACION,  CIERRE PREVISTO  EN JULIO 23</t>
  </si>
  <si>
    <t>SE AJUSTO CRONOGRAMA,  SE REALIZAN TRES PROCESOS Y SE INCREMENTA EL VALOR ADE LA ACTIVIDAD $1,341,000,000</t>
  </si>
  <si>
    <t>SE AJUSTO CRONOGRAMA, DEMORA EN ETAPA PRECONTRACTUAL. SE TRASLADARON RECURSOS LA ACTIVIDAD QUEDO CON RECURSOS POR 316,000,000</t>
  </si>
  <si>
    <t>REALIZARON TRASLADOS A LAS ACTIVIDADES DE IDENTIFICACIÓN Y DE RAYOS X</t>
  </si>
  <si>
    <t>TRASLADO DE LEY PARA INVESTIGACIONES DE ACCIDENTES,  POR 738,000,000</t>
  </si>
  <si>
    <t>EL 16 DE MAYO SE RADICO EN ADMINISTRATIVA, PROCESO 18000875 H3 POR VALOR DE 499.199.723 , PENDIENTE PRESENTACIÓN AL COMITÉ PRECONTRACTUAL</t>
  </si>
  <si>
    <t>RADICADO  EN ADMINISTRATIVA 16/04/2018,  PUBLICADO DEFINITIVOS EL 29 DE JUNIO POR VALOR DE 773,890,000</t>
  </si>
  <si>
    <t>ADQUIRIR ELEMENTOS DE PROTECCION PERSONAL- TRAJES ALUMINIZADOS. RADICADO  EN ADMINISTRATIVA No.2018010782 de 16/04/2018  POR 780,393,082</t>
  </si>
  <si>
    <t>ADQUIRIR ELEMENTOS DE PROTECCION PERSONAL-SEI. RADICADO  EN ADMINISTRATIVA No. 2018012677 04/04/2018, POR VALOR DE 817,675,616</t>
  </si>
  <si>
    <t>ADQUIRIR ELEMENTOS DE PROTECCION PERSONAL-SAR RADICADO  EN ADMINISTRATIVA No. 2018011649  25/04/2018, POR 198,517,685</t>
  </si>
  <si>
    <t>PRESENTADO EN ADMINISTRATIVA No.2018012074 EL 27 DE ABRIL, PROCESO 18000854 H3 PUBLICADO DEFINITIVOS 26/06/2018</t>
  </si>
  <si>
    <t>PRESENTADO EN ADMINISTRATIVA No.2018012231 EL 30 DE ABRIL, PROCESO 18000820 H3 PRESENTACION DE OBSERVACIONES</t>
  </si>
  <si>
    <t>SE ADICIONARON RECURSOS DE ACTIVIDADES 2 Y 4</t>
  </si>
  <si>
    <t xml:space="preserve"> PRESENTADO ADMINISTRATIVANo. 2018012232 EL 30 DE ABRIL, PROCESO 18000879 H3 ADJUDICADO</t>
  </si>
  <si>
    <t>SE ADICIONARON RECURSOS DE ACTIVIDAD 5</t>
  </si>
  <si>
    <t xml:space="preserve">PRESENTADO ADMINISTRATIVANo. 2018012232 EL 30 DE ABRIL, PROCESO 1800087H3 PENDIENTE  ADJUDICACIÓN, </t>
  </si>
  <si>
    <t>PRESENTADO A ADMINISTRATIVA No. 2018010459 EL 16 ABRIL, PROCESO 18000785 H1 POR VALOR DE 486,989,310. EN PRESENTACION DE OBSERVACIONES A LOS PLIEGOS https://community.secop.gov.co/Public/Tendering/ContractNoticeManagement/Index?currentLanguage=es-CO&amp;Page=login&amp;Country=CO&amp;SkinName=CCE</t>
  </si>
  <si>
    <t>PROCESO 18000877 POR VALOR DE 24,998,033,  ADJUDICADO EL 29 DE JUNIO, EN ELABORACIÓN DE CONTRATO https://community.secop.gov.co/Public/Tendering/ContractNoticeManagement/Index?currentLanguage=es-CO&amp;Page=login&amp;Country=CO&amp;SkinName=CCE</t>
  </si>
  <si>
    <t xml:space="preserve">PENDIENTE  TRASLADO DE MAQUINAS ANTIGUAS A OTROS AEROPUERTOS  HASTA QUE SE RECIBAN LAS MÁQUINAS NUEVAS </t>
  </si>
  <si>
    <t>SE AJUSTO CRONOGRAMA, SIN EMBARGO SEGÚN LO MANIFESTADO NO SE PUEDE HACER ANTES DE DICIEMBRE, AREA DEBE REVISAR TIEMPOS PARA VERIFICAR SI ALCANZA A CUMPLIR</t>
  </si>
  <si>
    <t>RADICADO EN ADMINISTRATIVA No. 2018012692 del 03/05/2018 PROCESO 18000959 H3  PUBLICADO https://community.secop.gov.co/Public/Tendering/ContractNoticeManagement/Index?currentLanguage=es-CO&amp;Page=login&amp;Country=CO&amp;SkinName=CCE</t>
  </si>
  <si>
    <t xml:space="preserve">CONTRATO EN EJECUCION, POR VALOR DE 1,016,091,773 . OBLIGACIONES DE ACUERDO A LO ESTIPULADO EN EL CONTRATO  </t>
  </si>
  <si>
    <t xml:space="preserve"> SE ADICIONO CONTRATO HASTA EL 30 DE NOVIEMBRE POR 805,338,340</t>
  </si>
  <si>
    <t xml:space="preserve"> PRESENTADO A ADMINISTRATIVA  No. 2018007807 PROCESO 18000706 H3.EVALUACION DE OFERTAS 29/06/2018 POR 999,638,763</t>
  </si>
  <si>
    <t>SE REALIZÓ PRESENTACIÓN AL COMITÉ DIRECTIVO Y SE HICIERON LOS CÁLCULOS DE LOS COSTOS HASTA MAYO  DE 2020, SE DILIGENCIO FORMATO EN EXCEL CON LA INFORMACIÓN DE LOS NUEVOS PROYECTOS DE INVERSIÓN SEGÚN INSTRUCCIÓN DE LA  OAP. SE ESTA ELABORANDO EN EL NUEVO FORMATO LA JUSTIFICACIÓN TÉCNICO ECONÓMICA, VALOR PARA LA VIGENCIA ACTUAL 35.760.000</t>
  </si>
  <si>
    <t>ADICIONAN LINEA REFERENTE A ADICIÓN  EIA SANTA MARTA APROBADA EN COMITÉ EL 25 DE MAYO, POR VALOR DE 241,626,827 HASTA EL 14 DE AGOSTO</t>
  </si>
  <si>
    <t>HAN REALIZADO TRASLADOS ENTRE ACTIVIDADES  QUEDANDO RECURSOS DISPONIBLES POR 233,367,318. SIN INFORMACIÓN POR PARTE DEL ÁREA SOBRE  ESTE PROCESO</t>
  </si>
  <si>
    <t>CRONOGRAMA SE AJUSTO, SIN EMBARGO POR DEMORA EN ETAPA PRECONTRACTUAL NO ALCANZARANN  A CUMPLIR EN EL PRÓXIMO TRIMESTRE</t>
  </si>
  <si>
    <t>RESENTADO EN ADMINISTRATIVA EL 26 DE MARZO, PROCESO 18000742 H3. PUBLICACION DEL INFORME  EVALUACION DE OFERTAS 29/06/2018 POR VALOR DE $1,095,324,393</t>
  </si>
  <si>
    <t>SE AJUSTO CRONOGRAMA19/07/2018 SE TRASLADRAON RECURSOS ACTIVIDAD 2</t>
  </si>
  <si>
    <t xml:space="preserve"> RADICADO EN SSO 9 MARZO OFICIO 4504.432-2018006914. TRAMITADO Y RAD DIR. ADMINISTRATIVA 4066-2018007810 DEL 16 DE MARZO POR $1,040,479,645, PROCESO 18000707 H3. PUBLICACION DEL INFORME  EVALUACION DE OFERTAS 29/06/2018 https://community.secop.gov.co/Public/Tendering/ContractNoticeManagement/Index?currentLanguage=es-CO&amp;Page=login&amp;Country=CO&amp;SkinName=CCE</t>
  </si>
  <si>
    <t>SE TRASLADRAON RECURSOS ACTIVIDAD 2</t>
  </si>
  <si>
    <t>CONTRATO EN EJECUCION, OBLIGACIONES DE ACUERDO A LO PACTADO EN EL CONTRATO</t>
  </si>
  <si>
    <t>CONTRATOS EN EJECUCIÓN REGISTROS POR 3,144,778,886 OBLIGACIONES POR 1,736,342,616</t>
  </si>
  <si>
    <t>ADICION APROBADA EN COMITÉ DEL 25 DE MAYO POR 1.006.719.831, EJECUCIÓN HASTA EL 30 DE NOVIEMBRE DE 2018 PENDIENTE REGISTRO</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</si>
  <si>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350.000.000</t>
  </si>
  <si>
    <t>TRASLADARON A ACTIVIDAD</t>
  </si>
  <si>
    <t xml:space="preserve"> ASIGNARON RECURSOS</t>
  </si>
  <si>
    <t xml:space="preserve"> ASIGNADO 684,495,235</t>
  </si>
  <si>
    <t>VALOR ASIGNADO</t>
  </si>
  <si>
    <t>VALOR ASIGNADO 452,256,270</t>
  </si>
  <si>
    <t xml:space="preserve">CONTRATO EN EJECUCION, OBLIGACIONES DE ACUERDO A LO ESTIPULADO EN EL CONTRATO  </t>
  </si>
  <si>
    <t>ADICION  PROGRAMADA PARA COMITÉ,  POR VALOR 702.842.433</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</si>
  <si>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290.000.000</t>
  </si>
  <si>
    <t>ADICION APROBADA EN COMITÉ, PENDIENTE FIRMA DEL DIRECTOR GENERAL, POR VALOR DE 1367,196,698  HASTA EL 15 DE DICIEMBRE DE 2018</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</si>
  <si>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174,000,000</t>
  </si>
  <si>
    <t xml:space="preserve"> RADICADO EN  SSO  MARZO 14 OFICIO NO.4503.2018007264 SE ADICIONARON RECURSOS POR  $41.000.000; RADICADO EN LA DIRECCIÓN ADMINISTRATIVA EL DÍA  23 DE MARZO ADI 2018007713. PROCESO 18000737 H2. SE PUBLICO EN DEFINITIVOS Y POR ERROR DE ADMINISTRATIVA QUE NO INCLUYO PYMES QUEDO CANCELADO. EN ESPERA DE NUEVA FECHA DE PUBLICACIÓN
</t>
  </si>
  <si>
    <t>TRASLADO A ACTIVIDAD MANTO AMBULANCIAS</t>
  </si>
  <si>
    <t>T:\2018\Sec_SO\Direccion Seguridad y Supervision
https://community.secop.gov.co/Public/Tendering/ContractNoticeManagement/Index?currentLanguage=es-CO&amp;Page=login&amp;Country=CO&amp;SkinName=CCE</t>
  </si>
  <si>
    <r>
      <t xml:space="preserve">RADICADO ADMINISTRATIVA No. 2018010235 12/04/2018 PROCESO </t>
    </r>
    <r>
      <rPr>
        <sz val="9"/>
        <color rgb="FFFF0000"/>
        <rFont val="Calibri"/>
        <family val="2"/>
        <scheme val="minor"/>
      </rPr>
      <t>18000760-H3</t>
    </r>
  </si>
  <si>
    <t>POR DIRECTRICES SUPERIORES ESTE PROYECTO SE APLAZA INDEFINIDAMENTE Y LOS RECURSOS DE ESTE PROYECTO SE DESTINAN PARA FINANCIAR LOS PROYECTOS DE VCIO, CALI Y ZIPAQUIRA VALOR 1,250,000,000</t>
  </si>
  <si>
    <t>INICIALMENTE SE TENIA PREVISTO REALIZAR RIONEGRO, CALI, LETICIA, ZIPAQUIRA Y VALLEDUPAR.  POR DIRECTIRCES SUPERIOSRES SE VAN A REALIZAR CON PRESUPUESTO DE ESTA VIGENCIA  CALI, ZIPAQUIRA, Y VILLAVICENCIO  INCLUYE VIGENCIAS FUTURAS. SOLICITARON AJUSTE CRONOGRAMA</t>
  </si>
  <si>
    <t> PARA TRAMITE DE SOLICITUD DE VF.POR  VALOR DE $1.650.000.000.oo SE APLAZA HASTA LA POSECION DEL NUEVO PRESIDENTE. </t>
  </si>
  <si>
    <t>CONTRATO EN EJECUCIÓN,  SE AJUSTARA EL VALOR  DE LA VIGENCIA FUTURA POR $6.500.000.000.oo  EL VALOR UTILIZADO DEL CONTRATO FUE POR $6.405.593.891. CONTRATO ADICONADO HASTA DICIEMBRE DE 2018</t>
  </si>
  <si>
    <t xml:space="preserve">CONTRATO EN EJECUCIÓN , SE AJUSTARA EL VALORDE LA VIGENCIA FUTURA POR $4.000.000.000 Y EL VALOR UTILIZADO DEL CONTRATO FUE POR $3.951.560.820. </t>
  </si>
  <si>
    <t>CONTRATO EN EJECUCIÓN, SE AJUSTARA EL VALOR  DE LA VIGENCIA FUTURA $1.625.000.000.oo POR  EL VALOR UTILIZADO $1.533.024.231,  QUE ESTÁN EN LAS METAS PRESUPUESTALES</t>
  </si>
  <si>
    <t>CONTRATO EN EJECUCIÓN , SE AJUSTARA EL VALOR UTILIZSDO DE LA VIGENCIA FUTURA  $3.875.000.000.oo POR $3.813.264,288,  QUE ESTÁN EN LAS METAS PRESUPUESTALES</t>
  </si>
  <si>
    <t>ADQUISICION, INSTALACION Y PUESTA EN SERVICIO DE UN DVOR/DME. AVI - VILLAVICENCIO</t>
  </si>
  <si>
    <t>EN LA PROGRAMACIÓN REALIZADA A INICIO DEL AÑO SE DECIDIO EJECUTAR DOS PROYECTO CON VIGENCIAS FUTURAS DEBIDO AL TIEMPO REQUERIDO DE EJECUCIÓN, PENDIENTE AJUSTAR CRONOGRAMA EL VALOR SERÁ DE 3,700,000,000, SALDO SE USARAN PARA  PAGO DEDUCIBLES</t>
  </si>
  <si>
    <t>ESTE PROYECTO TIENE UN COSTO DE $5.000. MILLONES, DE LA PRESENTE VIGENCIA SE ASIGNARON $2.000 MILLONES. SE SOLICITARA  VIGENCIAS FUTURAS</t>
  </si>
  <si>
    <t>INCLUYEN UNO NUEVO, PARA  ADQUISICIÓN  INSTALACIÓN  Y PUESTA EN FUNCIONAMIENTO DE ESTACIONES ADS-B A NIVEL NACIONAL EL VALOR TOTAL DEL PROYECTO ES DE $3.800 MILLONES, DE LOS CUALES DE ESTA VIGENCIA SE ASIGNARON $1.800 MILLONES Y SE TRAMITA RAN  EL RESTANDE DE $2.000 MILLONES EN VF. ADICONALMENTE  SE REDUCE EN 100 MILLONES LOS RECURSOS PARA PAGAR DEDUCIBLES.</t>
  </si>
  <si>
    <t>CONTRATO  EN EJECUCIÓN</t>
  </si>
  <si>
    <t>C-2403-0600-6-1</t>
  </si>
  <si>
    <t xml:space="preserve"> SE REALIZA ADICIÓN DE CONTRATO 17000323 H3 POR 421,252,100,  PRORROGA POR 15 DIAS CALENDARIO DEL 29-MAYO-2018 AL 12-JUNIO-2018 INCLUSIVE.
SE INICIA PROCESO DE NUEVA CONTRATACIÓN POR 1,428,367,509</t>
  </si>
  <si>
    <t>ADJUDICADO  A ACARS DE COLOMBIA CTO 18000038 H3</t>
  </si>
  <si>
    <t>C-2403-0600-6-0-7</t>
  </si>
  <si>
    <t>AJUSTAR CRONOGRAMA</t>
  </si>
  <si>
    <t>EN JULIO LLEGA LA FACTURA DE LA OACI Y SE PROCEDERÁ AL PAGO POR 496,377,347</t>
  </si>
  <si>
    <t>" 1. CONT.160000309 H3 -2016 SERVICIO INTEGRAL CANALES COMUNICACIONES (CLEAR CHANNEL) EN ESTACIONES O APTOS QUE NO CUENTAN CON RED NACIONAL DE COMUNICACIONES Y/O REQUIEREN DE UN SISTEMA DE RESPALDO. PL HASTA EL 31/12/18 PARTIR SUSCRIP ACTA INICIO PREV CUMP REQ EXIG EJEC CTO POR VALOR $1.493.884.560</t>
  </si>
  <si>
    <t>POR DIRECTRICES SUPERIORES ESTOS RECURSOS  DISTRIBUIDOS A LAS REGIONALES</t>
  </si>
  <si>
    <t>SE TRASLADARAN 147,000,000 A REGIONALES</t>
  </si>
  <si>
    <t>POR DIRECTRICES SUPERIORES ESTOS RECURSOS  DISTRIBUIDOS A LAS REGIONAELS</t>
  </si>
  <si>
    <t>SE ASIGNARAN RECURSOS A LAS REGIONALES</t>
  </si>
  <si>
    <t>4,104,391,583</t>
  </si>
  <si>
    <t>ADQUISICIÓN, INSTALACIÓN Y PUESTA EN FUNCIONAMIENTO DE TERMINALES AMHS,  EN SSO PARA REVISIÓN POR 369,056,509. 15 DE MARZO SE CANCELO V/ PAGO DEDUCIBLE POR SINIESTRO (N0. 21233/2017 y PÓLIZA MULT 8356) DAÑOS EN EQUIPOS INSTALADOS EN LA ESTACION FLANDES, COMO CONSECUENCIA DE UNA DESCARGA ATMOSFÉRICA, ESTE VALOR SE PAGARÁ EN EL 2018 POR VALOR DE $13.789.080
.EL 15 DE MARZO SE CANCELO V/ PAGO DEDUCIBLE POR SINIESTRO (N0. 19529/2017 y PÓLIZA MULT 8356) DAÑOS EN EQUIPOS INSTALADOS EN APTO DE YOPAL, COMO CONSECUENCIA DE UNA DESCARGA ATMOSFÉRICA, ESTE VALOR SE PAGARÁ EN EL 2018.- POR $18.785.804
EL 2 DE ABRIL SE CANCELO EL DEDUCIBLE PAGO DEDUCIBLE SINIESTRO 19626-2016 DEL AEROPUERTO DE PUERTO CARREÑO POR $13.789.080</t>
  </si>
  <si>
    <t xml:space="preserve">HAN REALIZADO TRASLADOS ENTRE ACTIVIDADES. 46,363,964 PARA PAGO DEDUCIBLES  CON COMPROMISO </t>
  </si>
  <si>
    <t>SE ASIGNARON RECURSOS A REGIONAL N. SANTANDER POR 8,000,000 Y A E. VALLE 125,000,000</t>
  </si>
  <si>
    <t xml:space="preserve">18000123 H3 DE 2018- MAYO 3  ADJUDICADO A YESID DARIO MEJIA PIÑERES-  EN EJECUCIÓN </t>
  </si>
  <si>
    <t>NO HAN OBLIGADO</t>
  </si>
  <si>
    <t>RECURSOS ASIGNADOS A LA REGIONAL CUNDINAMARCA</t>
  </si>
  <si>
    <t>SE HAN ASIGNADO A REGIONALES  RECUROSOS POR 6,3040,497,604</t>
  </si>
  <si>
    <t>RECURSOS REGIONALIZADOS PARA SER EJECUTADOS POR G. SOPORTE DE LA REGIONAL CUNDINAMARCA</t>
  </si>
  <si>
    <t>VALOR ASIGNADO 598,000,000</t>
  </si>
  <si>
    <t>VALOR ASIGNADO1,095,000,000</t>
  </si>
  <si>
    <t>VALOR  ASIGNADO 1,660,000,000</t>
  </si>
  <si>
    <t>VALOR ASIGNADO 1,074,500,000</t>
  </si>
  <si>
    <t>VALOR ASIGNADO 985,000,000</t>
  </si>
  <si>
    <t xml:space="preserve">CDP 1,647,040,920 NO VAN A REALIZAR PROCESO </t>
  </si>
  <si>
    <t>"SE ADELANTA PROCESO ADQUISICION DE MODULOS Y TARJETAS PARA EL MANTENIMIENTO DE LOS SISTEMAS DE RADIOAYUDAS (VOR DME E ILS) A NIVEL NACIONAL PROCESO 18000830-H2, ENTREGADO EN DIR ADMINISTRATIVA 23 DE ABRIL, Fecha de publicación del proyecto de pliego de condiciones 3(5/22/2018 11:18:13 Fecha prevista de publicación del pliego de condiciones definitivos(6/12/2018 8:00:00 PM(UTC-05:00) Bogota, Lima, Quito)   Presentación de Ofertas 6/28/2018 10:00:00 AM Audiencia de Adjudicación 7/17/2018 9:30:00 AM " https://community.secop.gov.co/Public/Tendering/ContractNoticeManagement/Index?currentLanguage=es-CO&amp;Page=login&amp;Country=CO&amp;SkinName=CCE</t>
  </si>
  <si>
    <t>CDP POR1,755,961,476</t>
  </si>
  <si>
    <t>SE REALIZAN TRASLADO ENTRE ACTIVIDADES QUEDANDO POR 2,090,000,000. CDP POR 879,634,289</t>
  </si>
  <si>
    <t>SE ADELANTA EL PROYECTO, ADQUISICIÓN E INSTALACIÓN DE REPUESTOS PARA EL MANTENIMIENTO DE LOS SISTEMAS DE TELECOMUNICACIONES (RADIOENLACES POR MICROONDAS) Y COMPLEMENTARIOS (VCCS) POR VALOR DE 1,063,757,092. SE PRESENTARA A LA SSO PARA REVISIÓN EN JULIO, PENDIENTE VERIFICAR INCLUSIÓN EN EL PNA. SE REALIZO  TRASLADO POR VALOR RESTANTE</t>
  </si>
  <si>
    <t>SE REALIZAN TRASLADO ENTRE ACTIVIDADES QUEDANDO POR 1,063,757,092</t>
  </si>
  <si>
    <t>"PROCESO AUTORIZADOEL 10 DE MAYO,  POR COMITÉ Publicación del aviso de convocatoria pública  (5/23/2018 7:00:00 PM(UTC-05:00) Publicación de estudios previos (5/23/2018 )   Fecha de publicación del proyecto de pliego de Plazo para presentar observaciones al proyecto de Pliego de Condiciones (6/7/2018 Fecha prevista de publicación del pliego de condiciones definitivo 6/8/2018 Presentación de Ofertas12/07/2018, 18000814 H2  POR VALOR 3,230,000,000 https://community.secop.gov.co/Public/Tendering/ContractNoticeManagement/Index?currentLanguage=es-CO&amp;Page=login&amp;Country=CO&amp;SkinName=CCE</t>
  </si>
  <si>
    <t xml:space="preserve">POR DIRECTRIZ SUPERIOR,  LA DIRECCION DE DESARROLLO AEROPORTUARIO EJECUTÁ ESTOS RECURSOS  PARA ADELANTAR ADQUISICION E INSTALACION DE SISTEMAS DE SEÑALIZACION EN AREAS AEROPORTUARIAS DEL AEROPUERTO ""EL YOPAL"" DE YOPAL - CASANARE.
PUBLICACION DEFINITIVOS 23 DE MAYO
ADJUDICA 25 DE JUNIO POR VALOR DE 539,879,630 Y PARA IBAGUÉ 579,545,140  18000817 H1  Y 18000815 H1 https://community.secop.gov.co/Public/Tendering/ContractNoticeManagement/Index?currentLanguage=es-CO&amp;Page=login&amp;Country=CO&amp;SkinName=CCE https://community.secop.gov.co/Public/Tendering/ContractNoticeManagement/Index?currentLanguage=es-CO&amp;Page=login&amp;Country=CO&amp;SkinName=CCE
</t>
  </si>
  <si>
    <t>POR DIRECTRIZ SUPERIOR MODIFICARON SITIOS DE INVERSIÓN TOTAL 1,119,424,770 SIN REGISTRO A LA FECHA DE CORTE SE REALIZA POR LA ACTIVIDAD 3</t>
  </si>
  <si>
    <t xml:space="preserve"> PARA OPTIMIZAR LOS RECURSOS SE ASIGNARON A LAS REGIONALES S PARA ADQ DE REPUESTOS Cundinamarca   40.000.000 Antioquia  15.000.000 Valle  15.000.000 Norte de Santander   30.000.000 Meta   25.000.000 ATLANTICO PARA SILLAS TANDEM $74.000.00"</t>
  </si>
  <si>
    <t>SE REALIZO TRASLADO ENTRE ACTIVIDADES VALOR  VIGENTE 3,230,000000</t>
  </si>
  <si>
    <t>ESTRATÉGICO, "SE ADELANTA PROCESO PARA LA / ADQUIS, INST Y P . FUNC EQUIPOS AMPL CAPAC ENLACES MICR Y ADQUIS, INST Y P SERV SIST EQUIP COM (RADIOENL MICR CGAC – CERRO TABLAZO, CGAC – C. MANJUI, CGAC – C. ROSAL, CGAC – SKGY, CGAC – C. LA VIGA Y C. EL TABLAZO – C. MANJUI).. CUENTA CON CDP 42218 EXP EL 17 DE ABRIL DE 2018- EL VALOR TOTAL DEL PROYECTO ES DE $1.792.296.357,  DEL RUBRO 2403060023- ACTIVIDAD 3 POR $1.292.420.387 PUBLICADO PREVISTO ADJUDICAR JULIO 10 https://community.secop.gov.co/Public/Tendering/ContractNoticeManagement/Index?currentLanguage=es-CO&amp;Page=login&amp;Country=CO&amp;SkinName=CCE</t>
  </si>
  <si>
    <t>ESTRATÉGICO "POR DIRECTRICES SUPERIORES ESTE PROYECTO SE ADELANTARÁ CON RECURSOS DE LA PRESENTE VIGENCIA  SE DESTINAN  ($3.000. 000 000) ABRIL 18/2018: RECIBIDO PROYECTO EN EL GRUPO PROYECTOS **ABRIL 27/2018: PROYECTO RADICADO EN AL DIRECCIÓN ADMINISTRATIVA Fecha de publicación del proyecto de pliego de condiciones  (5/24/2018 ) Fecha prevista de publicación del pliego de condiciones definitivo  (6/13/2018 1)   Presentación de Ofertas 6/27/2018 -se presentaron cinco ofertas estan siendo evaluadas. Audiencia de Adjudicación 7/12/2018 SE RECIBIERON CINCO OFERTAS LAS CUALES ESTAN EN EVALUACION"</t>
  </si>
  <si>
    <t>ESTRATÉGICO "POR DIRECTRICES SUPERIORES ESTE PROYECTO SE ADELANTARÁ CON RECURSOS DE LA PRESENTE VIGENCIA  SE DESTINAN  ($2.700. 000 000) ABRIL 6/2018: PROYECTO RECIBIDO EN GRUPO DE PROYECTOS PARA REVISISÓN. SE HACEN AJUSTES DE LA MATRIZ DE RIESGOS CON FANN NY Y EL ING CUELLAR. SE HACE SOLICITUD DE CPD LA CUAL ESTÁ EN EL GRUPO DE PRESPUESTO PARA EXPEDICIÓN. **ABRIL 16/2018: RADICADO PROYECTO EN LA DIRECCION ADMINISTRATIVA Publicación de estudios previos 5/25/2018 7:00:00   publicación del pliego de condiciones definitivo (6/14/2018 8:00:00 PM(UTC-05:00) Presentación de Ofertas 29/062018 11:00:00 AM  Se presentaron cinco ofertas, estan siendo evaluadas.   Audiencia de Adjudicación 7/19/2018 9:30:00 AM" https://community.secop.gov.co/Public/Tendering/ContractNoticeManagement/Index?currentLanguage=es-CO&amp;Page=login&amp;Country=CO&amp;SkinName=CCE</t>
  </si>
  <si>
    <t xml:space="preserve"> ESTRATÉGICO. POR DIRECTRICES SUPERIORES ESTE PROYECTO SE ADELANTARÁ CON RECURSOS DE LA PRESENTE VIGENCIA  SE DESTINAN  ($3.400. 000 000)
ABRIL 18/2018: RECIBIDO PROYECTO EN EL GRUPO PROYECTOS
**ABRIL 27/2018: PROYECTO RADICADO EN AL DIRECCIÓN ADMINISTRATIVA
**MAYO 22/2018: SIN PUBLICAR PROCESO EN WEB
Fecha de publicación del proyecto de pliego de 
Plazo para presentar observaciones al proyecto de Pliego (6/8/2018   
Respuesta a las observaciones  (6/13/2018 
Fecha prevista de publicación del pliego de condiciones definitivo (6/13/2018 
Expedición y publicación acto administrativo de apertura del proceso de selección (6/13/2018 1
Presentación de Ofertas 6/27/2018  se presentaron cinco ofertas, estan siendo evaluadas
Audiencia de Adjudicación 7/13/2018 
AL CIERRE SE RECIBIERON CICO OFERTAS LAS CUALES ESTAN SIENDO EVALUADAS. https://community.secop.gov.co/Public/Tendering/ContractNoticeManagement/Index?currentLanguage=es-CO&amp;Page=login&amp;Country=CO&amp;SkinName=CCE</t>
  </si>
  <si>
    <t>TERCER TRIMESTRE 2018</t>
  </si>
  <si>
    <r>
      <t xml:space="preserve">Contrato tiene un valor de $ 2,679millones y con plazo hasta el 5 de Junio de 2018.
Adiciones por valor $1,117millones con plazo hasta el 30 de noviembre de 2018.
Valor del contrato vigencia 2018 $763.000.000, obligaciones por valor de $703.060.230, pendiente por obligar </t>
    </r>
    <r>
      <rPr>
        <b/>
        <u/>
        <sz val="9"/>
        <rFont val="Calibri"/>
        <family val="2"/>
        <scheme val="minor"/>
      </rPr>
      <t xml:space="preserve">$59.939.770  - 
</t>
    </r>
  </si>
  <si>
    <t>Revisado contra el siif  se encuentra obligado en su totalidad.</t>
  </si>
  <si>
    <t>Cuenta con un saldo por obligar de $43,487,381 (siif)</t>
  </si>
  <si>
    <t>En tramite vigencia futura para el mantenimiento - MT</t>
  </si>
  <si>
    <t>En tramite vigencia futura para el combustible</t>
  </si>
  <si>
    <t>En tramite vigencia futura para el combustible - MT</t>
  </si>
  <si>
    <t xml:space="preserve">A Septiembre </t>
  </si>
  <si>
    <t>CUMPLIDAS A SEPTIEMBRE</t>
  </si>
  <si>
    <t xml:space="preserve">N.A  A SETPIEMBRE </t>
  </si>
  <si>
    <t>TERCER  TRIMESTRE 2018</t>
  </si>
  <si>
    <t>N.A   DE SEPTIEMBRE</t>
  </si>
  <si>
    <t>De esta partida de $500 millones solo se utilizaron $350 millones para adición del contrato 00016257 2016 de mantenimiento
($73,512,602 y $793,487,398)</t>
  </si>
  <si>
    <t>Con estos recursos se tramitó las adicion del contrato de  mantenimiento , por lo tanto esta actividad y valor ya fue cumplida.  La fecha de plazo contemplada inicialmente era teniendo en cuenta las posibles adiciones, las cuales dieron a 30 de noviembre de 2018  (Saldo por obligar es  de $380,483,665).</t>
  </si>
  <si>
    <t xml:space="preserve">Radico 2000-2018015032 del 23 de mayo de 2018 se radico en la Dirección Administrativa, solicitando la Adición.
RP 66618  06/06/2018 por valor de $73.512.602 y $793,487,398 quedando hasta 30 noviembre de 2018.
NOTA : Se va adicionar el contraot en el valor de $100millones con plazo 267 de diciembre de 2018, mientras se da la nueva contratación
</t>
  </si>
  <si>
    <t>Contrato tiene un valor de $ 2,679millones y con plazo hasta el 5 de Junio de 2018.
Adiciones por valor $1,117millones con plazo hasta el 30 de noviembre de 2018.
Valor del contrato vigencia 2018 $763.000.000, obligaciones por valor de $703.060.230. A 30 septiembre queda totalmente cancelado los $763millones.
NOTA : Se va adicionar el contraot en el valor de $100millones con plazo 267 de diciembre de 2018, mientras se da la nueva contratación
.</t>
  </si>
  <si>
    <t>De esta partida queda un saldo de $150millones. Se va a tomar de estos $100millones para tramitar adicion al contrato de mantenimiento.</t>
  </si>
  <si>
    <t xml:space="preserve">En tramite vigencia futura para nueva contratacion de mantenimiento </t>
  </si>
  <si>
    <r>
      <t xml:space="preserve">Contrato tiene un valor inicial de $ 2,050millones y con plazo hasta e 31 de Julio de 2018. Este fue reducido en $250millones en la vigencia 2017, </t>
    </r>
    <r>
      <rPr>
        <b/>
        <sz val="9"/>
        <rFont val="Calibri"/>
        <family val="2"/>
        <scheme val="minor"/>
      </rPr>
      <t>q</t>
    </r>
    <r>
      <rPr>
        <b/>
        <u/>
        <sz val="9"/>
        <rFont val="Calibri"/>
        <family val="2"/>
        <scheme val="minor"/>
      </rPr>
      <t>uedando como unico valor del contrato $1,800millones.</t>
    </r>
    <r>
      <rPr>
        <sz val="9"/>
        <rFont val="Calibri"/>
        <family val="2"/>
        <scheme val="minor"/>
      </rPr>
      <t xml:space="preserve">
Valor del contrato vigencia 2018 $400.000.000, Obligaciones por valor de $118.623.477, pendiente por obligar $43,487,381. Este cuenta con plazo hasta el 27 de diciembre de 2018.</t>
    </r>
  </si>
  <si>
    <t xml:space="preserve">
Proceso pre-contractual 18001024 H2  adjudicado. Se Firmó el contrato el día 22 de septiembre de 2018</t>
  </si>
  <si>
    <t>Compromisos por 778,396,367</t>
  </si>
  <si>
    <t>ADJUDICADOS Y CON REGISTROS PRESUPUESTALES TODOS LOS SEGMENTOS DE ADQUISICION DE PCS Y PERIFERICOS. VALOR TOTAL ADJUDICADO:  2.399.533.121.
EL SALDO SE UTILIZARA PARA ADQUIRIR MAS EQUIPOS A FIN DE OBTENER UN MAYOR CUBRIMIENTO DE LAS NECESIDADES AUN EXISTENTES.</t>
  </si>
  <si>
    <t>Comprometido por menor valor al inicial programado, obligaciones por 2,445,000</t>
  </si>
  <si>
    <t>Obligaciones por 1,398,463,395</t>
  </si>
  <si>
    <t>SE REALIZAN  ESTUDIOS PREVIOS  Y CONFORMACION DE DOCUMENTOS PRECONTRACTUALES para adquirir licencias de software ESPECÍFICO:
Proceso No. 18000961 H2 Adjudicado a Gold Sys, subasta realizada el día 17 de septiembre de 2018, PENDIENTE DE RP</t>
  </si>
  <si>
    <t>Adjudicado pendiente legalizar contrato</t>
  </si>
  <si>
    <t>CONTRATO 15000280 OK EN EJECUCION POR VIGENCIAS FUTURAS. Se debe ajustar el valor conforme a lo registrado en el sistema SIIF quedando esta actividad con $269.055.817 y no con $267.519.084</t>
  </si>
  <si>
    <t>Obligaciones por 208,207,247</t>
  </si>
  <si>
    <t xml:space="preserve">Proceso pre-contractual 18001200 en curso. La presentación de ofertas se fijó para el 12 de octbure de 2018.  DEBIDO A LOS CAMBIOS DEL ALCANCE SE SOLICITA  PODER CAMBIAR LOS MESES DE RADICACION EN ADM PARA JULIO Y DE RP PARA OCTUBRE, FINALIZANDO EN DICIEMBRE. EL CAMBIO DEL ALCANCE ORIGINA MENOR CANTIDAD DE AEROPUERTOS Y POR LO TANTO  UN MENOR TIEMPO DE EJECUCION </t>
  </si>
  <si>
    <t>Se elaboró documento de justificación de vigencias furutas y se inició el trámite de VF a través del SUIFP.</t>
  </si>
  <si>
    <t>Solicitud se encuentra en MT</t>
  </si>
  <si>
    <t>Se firmó contrato 18001023 H3 el día 24 de septiembre de 2018 por valor de $2.078.275.500</t>
  </si>
  <si>
    <t>Compromisos por  $2.078.275.500</t>
  </si>
  <si>
    <t>Continúa la misma observación del segundo trimestre</t>
  </si>
  <si>
    <t>Continúa la misma observación del segundo trimestre, sin ninguna decisión al respecto, si no se va a realizar los recursos a donde se destinaran</t>
  </si>
  <si>
    <t>Se elaboró documento de justificación de vigencias futuras y se inició el trámite de VF a través del SUIFP.</t>
  </si>
  <si>
    <t>Proceso pre-contractual No. 18000985 H2, adjudicado  el día 03 de septiembre de 2018. Firma del contrato: 24 de septiembre de 2018. PENDIENTE DE RP.</t>
  </si>
  <si>
    <t>Pendiente definir el valor adjudicado</t>
  </si>
  <si>
    <t>Trámite en Ministerio de Transporte</t>
  </si>
  <si>
    <t>CONTRATO 17001380 H3 EN EJECUCION viene con VF. Compromisos por 848,691,781</t>
  </si>
  <si>
    <t>Obligaciones por 531,613,102</t>
  </si>
  <si>
    <t>CONTRATO 15000280 OK EN EJECUCION POR VIGENCIAS FUTURAS, RP vigencia 2018 expedido por $1.075.424551
Se realiza adición al contrato por 3 meses por valor de : $479,087,659</t>
  </si>
  <si>
    <t>compromisos por 1,554,512,210 y obligaciones por 1,075,422,106</t>
  </si>
  <si>
    <t>CONTRATO 18000148 EN EJECUCION
Orden de compra 24741 CCE</t>
  </si>
  <si>
    <t>Compromisos por 1,386,360,906</t>
  </si>
  <si>
    <t>RP 31418 Compromiso por valor de $233.918.956 CONTRATO 18000031-H3 EN EJECUCIÓN.</t>
  </si>
  <si>
    <t xml:space="preserve">Compromisos por 233,918,956 y obligaciones por 116,959,478 </t>
  </si>
  <si>
    <t>RP 28618 Compromiso por valor de $158.238.975 - CONTRATO 18000016-H3 EN EJECUCION</t>
  </si>
  <si>
    <t>Compromiso  por 158.238.975 y obligaciones por 92,990,501</t>
  </si>
  <si>
    <t>RP 28818 Compromiso por valor de $117.287.573. CONTRATO 18000019-H3 EN EJECUCIÓN</t>
  </si>
  <si>
    <t>Compromisos por   $117.287.573 y obligaciones por 35,186,272</t>
  </si>
  <si>
    <t>RP 32018  Compromiso por valor de $99.928.046 - CONTRATO 18000022-H3 EN EJECUCION</t>
  </si>
  <si>
    <t>Obligaciones por 43,85,2697</t>
  </si>
  <si>
    <t>RP 28718  Compromiso por valor de $75.000.000 -CONTRATO 18000020-H3 EN EJECUCION, Se realiza adición por valor de $37.500.000</t>
  </si>
  <si>
    <t>Compromisos por 112,500,000 y obligaciones por 75,000,000</t>
  </si>
  <si>
    <t>RP 32218  Compromiso por menor valor $49.145.329 - CONTRATO 18000023-H3 EN EJECUCION</t>
  </si>
  <si>
    <t>Obligaciones por 31,274,299</t>
  </si>
  <si>
    <t>RP 31718 Compromiso por valor de $59.821.300 - CONTRATO 18000018-H3 EN EJECUCION</t>
  </si>
  <si>
    <t>Obligaciones por  37,193,569</t>
  </si>
  <si>
    <t xml:space="preserve">RP 28518 Compromiso por valor de $25.324.500 -CONTRATO 18000017-H3 </t>
  </si>
  <si>
    <t xml:space="preserve">Comprometido y obligado 25.324.500 </t>
  </si>
  <si>
    <t>RP 31618 Compromiso por valor de $15.972.150 - Obligaciones por valor de $15.972.150. CONTRATO 18000015-H3 EJECUCION</t>
  </si>
  <si>
    <t>Comprometido y obligado 15.972.150</t>
  </si>
  <si>
    <t xml:space="preserve"> RP 31918  Compromiso por menor valor $20.230.000 - Obligaciones por valor de $20.230.000 CONTRATO 18000021-H3 </t>
  </si>
  <si>
    <t>Comprometido y obligado 20.230.000,</t>
  </si>
  <si>
    <t xml:space="preserve">RP 32118 Compromiso por menor valor $79.797.237 - Obligaciones por valor de $79.797.237. CONTRATO 18000030-H3 </t>
  </si>
  <si>
    <t>Comprometido y obligado $79.797.237</t>
  </si>
  <si>
    <t>CONTRATO 18001161 H3 EN EJECUCION, Valor adjudicado: $636.672.535</t>
  </si>
  <si>
    <t>Se mantien la observación del segundo trimestre. No se indica como van a ejecutar estos recursos, ni las acciones tomadas al respecto</t>
  </si>
  <si>
    <t>30/06/2018. Proceso de minima cuantía 18000996 H3 declarado desierto. Re-apertura proceso 18000996A H3 el día 28/06/2018. CONTRATO 18000996A H3 EN EJECUCION</t>
  </si>
  <si>
    <t>Compromisos por 58,046,251 y obligaciones por 2,896,520</t>
  </si>
  <si>
    <t>Proceso 18000838 H3 Proceso en adjudicado y en legalización.</t>
  </si>
  <si>
    <t xml:space="preserve">No indicaron el valor ni fecha de adjudicación </t>
  </si>
  <si>
    <t>CONTRATO 18001019 H3 EN EJECUCION</t>
  </si>
  <si>
    <t>Compromisos por 40,019,995 y obligaciones por 40,019,995</t>
  </si>
  <si>
    <t>CONTRATO 18000705 H3 EN EJECUCION</t>
  </si>
  <si>
    <t>Compromisos por 196,749,172</t>
  </si>
  <si>
    <t>Se mantiene la observación del segundo trimestre, no refleja avance a 30 de septiembre</t>
  </si>
  <si>
    <t>CONTRATO 18000695 H3 EN EJECUCION</t>
  </si>
  <si>
    <t>Compromisos por 513,842,000.</t>
  </si>
  <si>
    <t>CONTRATO 18000694 H3 EN EJECUCION</t>
  </si>
  <si>
    <t>Compromisos por  189,000,000 y obligaciones por  132,299,999</t>
  </si>
  <si>
    <t>Proceso 18000694 H3 adjudicado y en legalización.</t>
  </si>
  <si>
    <t>CONTRATO 18001154 H3 EN EJECUCION</t>
  </si>
  <si>
    <t>Compromisos por 28,800,000</t>
  </si>
  <si>
    <t>Cierre de proceso Sept. 28. Proceso en adjudicado y en legalización.</t>
  </si>
  <si>
    <t>CONTRATO 18000975A H3 EN EJECUCION</t>
  </si>
  <si>
    <t>Compromisos por  74,839,844 y obligaciones por  5,442,898</t>
  </si>
  <si>
    <t>CONTRATO 16000342 H3 EN EJECUCION POR VIGENCIAS FUTURAS, Se realiza adición por valor de $99.726.760</t>
  </si>
  <si>
    <t>Compromisos por  422,156,880  y obligaciones por 250,100,640</t>
  </si>
  <si>
    <t>Se elaboró documento de justificación de vigencias futuras y se inició el trámite de VF a través del SUIFP</t>
  </si>
  <si>
    <t>A SEPTIEMBRE</t>
  </si>
  <si>
    <t>CUMPLIDAS A  SEPTIEMBRE</t>
  </si>
  <si>
    <t xml:space="preserve"> TERCER TRIMESTRE 2018</t>
  </si>
  <si>
    <t>Se realizó ad traslado de recursos para investigación de accidentes por 150,000,000, se realizó pago a OACI por $142.442.686 proyecto de sistema regional SRVSOP; el saldo se tiene previsto realizar adición de recursos para asistencia técnica con ANAC</t>
  </si>
  <si>
    <t>Obligaciones por 142,442,686</t>
  </si>
  <si>
    <t>Estos recursos se afectarán en el último trimestre</t>
  </si>
  <si>
    <t>Se encuentra en revisión en la Dirección Administrativa, pendiente de publicación en el SECOP. En septiembre se declaro desierto por variación en la tasa de cambio, se solicita reabrir proceso ajustando valor a 17,500,000,</t>
  </si>
  <si>
    <t>Se ajusto el PAA - Por el rubro C-2409-0600-3-0-4 se generaron los CDPS 34218 Y 34318 por valor de $13.000.000 y $3.505.480. Se han realizado traslados entre actividades para alimentar nueva actividad  (GPS). El total de recursos para esta actividad va a ser de 17,500,000</t>
  </si>
  <si>
    <t>Pendiente correo por medio del cual realizan justificación y/o aclaración.</t>
  </si>
  <si>
    <t xml:space="preserve">El proceso se desarrolla a nivel nacional, en el nivel central se realizó proceso por  50,000,000  y 34,000,000 por las regionales </t>
  </si>
  <si>
    <t>Compromiso por 84,000,000, obligaciones por 20,414,790</t>
  </si>
  <si>
    <t xml:space="preserve">Se  realizó adjudicación por 25,000,000,  desde el nivel central, contrato en ejecución </t>
  </si>
  <si>
    <t>Registros por 33,800,000, de los cuales 8,800,000 ejecutados por las regionales. Obligaciones por 1,800,000</t>
  </si>
  <si>
    <t>Proceso adjudicado  por 73,927,000, en ejecución. El saldo se trasladará a la nueva actividad</t>
  </si>
  <si>
    <t>El proceso esta ejecutado  por valor de 14,985,600</t>
  </si>
  <si>
    <t>Obligaciones por 14,985,600</t>
  </si>
  <si>
    <t>Pendiente correo por medio del cual realizan justificación y/o aclaración. Recursos se trasladarán a la nueva actividad</t>
  </si>
  <si>
    <t>Se encuentra la ejecución por medio de las Regionales, con compromiso por valor de $270,507,000</t>
  </si>
  <si>
    <t>Obligaciones por 105,968,600</t>
  </si>
  <si>
    <t>POR DIRECTRICES SUPERIORES ESTE PROYECTO SE APLAZA  Y LOS RECURSOS DE ESTE PROYECTO SE DESTINAN PARA FINANCIAR LOS PROYECTOS DE VCIO, CALI Y ZIPAQUIRA VALOR 1,250,000,000</t>
  </si>
  <si>
    <t>ESTE PROYECTO SE ADELANTA CON VF,  EL VALOR DEL PROYECTO ESTA ESTIMADO EN $3.106.840.565, DE LA PRESENTE VIGENCIA  SE DESTINAN $1.353.637.473LOS RESTANTES SE TRAMITAN VF, SE ENCUENTRA EN TRRAMITE.Y DE LOS 3.MIL MILLONES SE DESTINARON 1.650 PARA ADQUIRIR EL VOR DE MARIQUITA, EL CUAL TIENE UN COSTO APORX DE $3.O44. MILLONES YA CUENTA CON CDP Y SE ESTA TRAMITANDO VF. AMBOS PROYECTOS SE ENCUENTRAN INCLUIDOS EN EL PAA.</t>
  </si>
  <si>
    <t xml:space="preserve"> 24 de Julio Adjudicado a Indra por $3.332.108.020, 
El Saldo ($67.891.980) en CDP se LIBERA PERO NO SE TIENE PROYECTADO NINGUNPROCESO POR LO QUE SE DEVOLVERAN.</t>
  </si>
  <si>
    <t>CONTRATO EN EJECUCIÓN,  SE AJUSTARA EL VALOR  DE LA VIGENCIA FUTURA POR $6.500.000.000.oo  EL VALOR UTILIZADO DEL CONTRATO FUE POR $6.405.593.891. CONTRATO ADICIONADO HASTA DICIEMBRE DE 2018</t>
  </si>
  <si>
    <r>
      <t>ADJUDICADO A</t>
    </r>
    <r>
      <rPr>
        <sz val="8"/>
        <color rgb="FFFF0000"/>
        <rFont val="Arial"/>
        <family val="2"/>
      </rPr>
      <t xml:space="preserve"> ARINC</t>
    </r>
    <r>
      <rPr>
        <sz val="8"/>
        <rFont val="Arial"/>
        <family val="2"/>
      </rPr>
      <t xml:space="preserve"> DE COLOMBIA CTO 18000037 H3 VALOR 73,678,850 EN EJECUCIÓN</t>
    </r>
  </si>
  <si>
    <r>
      <t xml:space="preserve">ACTUALIZACIÓN/ADQUISICIÓN, INSTALACIÓN Y PUESTA EN FUNCIONAMIENTO DE POSICIONES DE VISUALIZACIÓN Y PLAN DE VUELO TORRES DE CONTROL A NIVEL NACIONAL </t>
    </r>
    <r>
      <rPr>
        <b/>
        <sz val="8"/>
        <rFont val="Arial"/>
        <family val="2"/>
      </rPr>
      <t>VF</t>
    </r>
  </si>
  <si>
    <r>
      <t>CONTRATO EN EJECUCIÓN</t>
    </r>
    <r>
      <rPr>
        <sz val="8"/>
        <color rgb="FFFF0000"/>
        <rFont val="Calibri"/>
        <family val="2"/>
        <scheme val="minor"/>
      </rPr>
      <t xml:space="preserve"> </t>
    </r>
    <r>
      <rPr>
        <sz val="8"/>
        <rFont val="Calibri"/>
        <family val="2"/>
        <scheme val="minor"/>
      </rPr>
      <t># 18000037 H3</t>
    </r>
  </si>
  <si>
    <r>
      <t>CONTRATO #</t>
    </r>
    <r>
      <rPr>
        <sz val="8"/>
        <color rgb="FFFF0000"/>
        <rFont val="Calibri"/>
        <family val="2"/>
        <scheme val="minor"/>
      </rPr>
      <t xml:space="preserve">  </t>
    </r>
    <r>
      <rPr>
        <sz val="8"/>
        <rFont val="Calibri"/>
        <family val="2"/>
        <scheme val="minor"/>
      </rPr>
      <t>18000036 H3 EN EJECUCIÓN</t>
    </r>
  </si>
  <si>
    <r>
      <t>CONTRATO EN EJECUCIÓN</t>
    </r>
    <r>
      <rPr>
        <sz val="8"/>
        <color rgb="FFFF0000"/>
        <rFont val="Calibri"/>
        <family val="2"/>
        <scheme val="minor"/>
      </rPr>
      <t xml:space="preserve"> </t>
    </r>
    <r>
      <rPr>
        <sz val="8"/>
        <rFont val="Calibri"/>
        <family val="2"/>
        <scheme val="minor"/>
      </rPr>
      <t># 18000038 H3 POR 73,657,430</t>
    </r>
  </si>
  <si>
    <r>
      <t xml:space="preserve">PNA-NUM.3 MET AERON
</t>
    </r>
    <r>
      <rPr>
        <sz val="8"/>
        <color rgb="FFFF0000"/>
        <rFont val="Calibri"/>
        <family val="2"/>
        <scheme val="minor"/>
      </rPr>
      <t>(CUADRO INVERSION NO LO CONTEMPLA)</t>
    </r>
  </si>
  <si>
    <r>
      <t xml:space="preserve">CONTRATAR LA ADQUISICION, INSTALACION Y PUESTA EN SERVICIO DE EQUIPOS DE COMUNICACIONES PARA TORRES Y CENTROS DE CONTROL (VCCS) A NIVEL NACIONAL </t>
    </r>
    <r>
      <rPr>
        <sz val="8"/>
        <color rgb="FFFF0000"/>
        <rFont val="Calibri"/>
        <family val="2"/>
        <scheme val="minor"/>
      </rPr>
      <t>VF</t>
    </r>
  </si>
  <si>
    <r>
      <t xml:space="preserve">ADQUISICIÓN, INSTALACIÓN Y PUESTA EN SERVICIO DE SISTEMAS DE ILUMINACIÓN CATEGORIA 3 PARA LA PISTA NORTE 13L-31R DEL AEROPUERTO EL DORADO. </t>
    </r>
    <r>
      <rPr>
        <sz val="8"/>
        <color rgb="FFFF0000"/>
        <rFont val="Calibri"/>
        <family val="2"/>
        <scheme val="minor"/>
      </rPr>
      <t>VF</t>
    </r>
  </si>
  <si>
    <t>TERCER  TRIMESTRE  2018</t>
  </si>
  <si>
    <t>Debido a que el proceso no se ajustaba al tiempo se traslado el dinero al Grupo de Bienestar Social</t>
  </si>
  <si>
    <r>
      <t>RADICADO EL 29 DE JUNIO EN DIRECCION ADMINISTRATIVA OFICIO 2018019657,LA DEMORA SE DEBIO A LA DIFICULTAD DE TERMINAR EL ESTUDIO DE MERCADO
SE SOLICITA AJUSTAR EN EL CRONOGRAMA  LAS SIGUIENTES FECHAS</t>
    </r>
    <r>
      <rPr>
        <sz val="9"/>
        <color theme="1"/>
        <rFont val="Calibri"/>
        <family val="2"/>
        <scheme val="minor"/>
      </rPr>
      <t xml:space="preserve">
</t>
    </r>
    <r>
      <rPr>
        <u/>
        <sz val="9"/>
        <color theme="1"/>
        <rFont val="Calibri"/>
        <family val="2"/>
        <scheme val="minor"/>
      </rPr>
      <t>1.REGISTRO PRESUPUESTAL AGOSTO 17/18.
2.INICIO CONTRATO SEPTIEMBRE 17/18
3. FINALIZACION CONTRATO  DICIEMBRE/18</t>
    </r>
    <r>
      <rPr>
        <u/>
        <sz val="9"/>
        <color rgb="FF7030A0"/>
        <rFont val="Calibri"/>
        <family val="2"/>
        <scheme val="minor"/>
      </rPr>
      <t xml:space="preserve">
</t>
    </r>
    <r>
      <rPr>
        <b/>
        <u/>
        <sz val="9"/>
        <color rgb="FF7030A0"/>
        <rFont val="Calibri"/>
        <family val="2"/>
        <scheme val="minor"/>
      </rPr>
      <t xml:space="preserve">
</t>
    </r>
  </si>
  <si>
    <t>El área expone las dificultades durente el proceso y solicita ajsutar cronograma. Se reprograma fecha de cronograma variable Registro prespuestal agostoe de 2018.rama</t>
  </si>
  <si>
    <t xml:space="preserve">PROCESO  EN ELABORACION DE DOCUMENTOS PARA RADICAR EN DIRECCION ADMINITRATIVA, DEMORA POR FALTA DE COTIZANTES
SE SOLICITAR AJUSTAR  EN EL CRONOGRMA  LAS SIGUIENTES FECHAS
1, REGISTRO PRESUPUESTAL AGOSTO 17/18
2,  INICIO CONTRATO SEP 17/18
3. FINALIZACION DICIEMBRE/18
</t>
  </si>
  <si>
    <t>PROCESO  18000415 H3 RADICADO EN LA DIRECCIÓN ADMINISTRATIVA   20/02/2018, SE  REALIZARÓN LOS COMITÉS CORRESPONDIENTES  EN VARIAS OPORTUNIDADES,    A JUNIO 30  SE ENCONTRABA EN ETAPA  DE PLAZO PARA MANIFESTACION DE INTERES https://community.secop.gov.co/Public/Tendering/ContractNoticeManagement/Index?currentLanguage=es-CO&amp;Page=login&amp;Country=CO&amp;SkinName=CCE</t>
  </si>
  <si>
    <t>PROCESO  18000692 H3 RADICADO EN LA DIRECCIÓN ADMINISTRATIVA   9/03/2018, SE REALIZÓ EL COMITÉ PRECONTRACTUAL Y ESTA EN LA ETAPA DE  PRESENTACIÓN DE OBSERVACIONES A LOS PLIEGO DE CONDICIONES DEFINITIVOS https://community.secop.gov.co/Public/Tendering/ContractNoticeManagement/Index?currentLanguage=es-CO&amp;Page=login&amp;Country=CO&amp;SkinName=CCE</t>
  </si>
  <si>
    <t xml:space="preserve">PROCESO EN SOLICITUD DE COTIZACIONES PARA ELABORACIÓN DE TERMINOS SE SOLICITA AJUSTAR  LAS SIGUIENTES FECHAS
1, FECHA DE RADICACION EN DIRECCION ADMINISTRATIVA 3 DE AGOSTO/1/
2. REGISTRO PRESUPUESTAL SEPTIEMBRE 7/18.
3.INICIO CONTRATO OCTUBRE 17/18
3. FINALIZACION  DICIEMBRE CONTRATO/18
</t>
  </si>
  <si>
    <t xml:space="preserve">PROCESO EN SOLICITUD DE COTIZACIONES PARA ELABORACIÓN DE TERMINOS SE PROPONEN LAS SIGUIENTES FECHAS 1, FECHA DE RADICACION EN DIRECCION ADMINISTRATIVA 
2. REGISTRO PRESUPUESTAL SEPTIEMBRE 7/18.
3.INICIO CONTRATO DICIEMBRE 1/18
3. FINALIZACION CONTRATO DICIEMBRE/18
</t>
  </si>
  <si>
    <r>
      <t>Proceso en respuestas de observaciones , 18001034 A H1</t>
    </r>
    <r>
      <rPr>
        <sz val="9"/>
        <color theme="5"/>
        <rFont val="Calibri"/>
        <family val="2"/>
        <scheme val="minor"/>
      </rPr>
      <t xml:space="preserve"> ,</t>
    </r>
    <r>
      <rPr>
        <sz val="9"/>
        <rFont val="Calibri"/>
        <family val="2"/>
        <scheme val="minor"/>
      </rPr>
      <t xml:space="preserve"> por valor de 40,000,000 valor  y fecha prevista de adjudicación noviembre</t>
    </r>
  </si>
  <si>
    <t xml:space="preserve">  Contrato en ejcución .se paga al recibo del bien</t>
  </si>
  <si>
    <t xml:space="preserve">El proceso se encuentra radicado en la  en la Direccion Administrativa, proceso No.18001125 H3 </t>
  </si>
  <si>
    <t xml:space="preserve">PROCESO 18000287 (A) H3, adjudicado el 28 de agosto por 129,834,800, contrato en ejecución </t>
  </si>
  <si>
    <t>Contrato en ejecución, obligado 103,590,382</t>
  </si>
  <si>
    <t xml:space="preserve">Se adjudica contrato                    N° 180001175 H1 de 2018,        Valor $ 60,690,000, en ejecución </t>
  </si>
  <si>
    <t>Contrato adjudicado                      N° 18001109-H3 Valor  $ 4,986,000,contrato en ejecución</t>
  </si>
  <si>
    <t>SE TRASLADARON LOS RECURSOS</t>
  </si>
  <si>
    <t xml:space="preserve">Contrato adjudicado                      N° 18001095 H3,                          valor $ 13,672,814,  contrato en ejecución </t>
  </si>
  <si>
    <t xml:space="preserve">  contrato en ejecución,  han obligado a la fecha 230,097,278</t>
  </si>
  <si>
    <t xml:space="preserve"> contrato en ejcución, han obligado  108,462,907</t>
  </si>
  <si>
    <t>A SEP</t>
  </si>
  <si>
    <t>CUMPLIDAS A SEP</t>
  </si>
  <si>
    <t xml:space="preserve"> Esta actividad se desarrollo en septiembre, pendiente obligar</t>
  </si>
  <si>
    <t>ADJUDICADO EL 14 DEAGOSTO POR $1.569.698.172, CONTRATO EN EJECUCIÓN</t>
  </si>
  <si>
    <t>ADJUDICADO EL 17 DE AGOSTO POR $1.124.383.567, CONTRATO EN EJECUCIÓN</t>
  </si>
  <si>
    <t xml:space="preserve"> PENDIENTE DEFINIR DESTINACIÓN RECURSOS  EXCEDENTES</t>
  </si>
  <si>
    <t>ADJUDICADO POR $394.341.651</t>
  </si>
  <si>
    <t xml:space="preserve">SE AJUSTO CRONOGRAMA </t>
  </si>
  <si>
    <t>DECLARADO DESIERTO  SE REPROGRAMA PARA EJECUCIONPOR PARTE DE LAS REGIONALES VALLE $62,642,348; CUNDINAMARCA $77.485.975 Y META $51,539,074</t>
  </si>
  <si>
    <t>TRASLADO A REGIONALES</t>
  </si>
  <si>
    <t>SE ANULO PROCESO,POR TIEMPOS DE EJECUCIÓN, SE MODIFICA VALOR Y MODALIDAD DE CONTRATACIÓN  REVISION SSO POR VALOR $77.011.825</t>
  </si>
  <si>
    <t>CONTRATO 18000738 H3 EN EJECUCION POR VALOR DE $739.939.833</t>
  </si>
  <si>
    <t>CONTRATO 18000839 H3 ADJUDICADO EL 03  DE SEPTIEMBRE POR $315,477,095, EN EJECUCION A PARTIR DE 02 DE OCTUBRE</t>
  </si>
  <si>
    <t>SE PRESENTO PROYECTO A LA OAP Y  SSO PARA REVISION VALOR  $3.581.531.426</t>
  </si>
  <si>
    <t>SE AJUSTO VALOR A $3.581.531.426</t>
  </si>
  <si>
    <t xml:space="preserve">SE REALIZO ADICIÓN CORRESPONDIENTE HASTA EL 02 DE DICIEMBRE DE 2018  </t>
  </si>
  <si>
    <t>EN EJECUCION V.F., PRORROGA HASTA DICIEMBRE, FECHA EN QUE SE HARÁ LA ENTREGA DE LAS MÁQUINAS Y SE PROCEDERÁ A OBLIGAR</t>
  </si>
  <si>
    <t>SE PRESENTO PROYECTO A LA OAP PARA COMPRA DE 13 MAQUINAS</t>
  </si>
  <si>
    <t>SE AJUSTO VALOR A $2.050.000.000</t>
  </si>
  <si>
    <t>El proceso fue revocado/declarado desierto por la Entidad Estatal AEROCIVIL en 08/10/2018 11:07:16 AM ((UTC-05:00) Bogotá, Lima, Quito)((UTC-05:00) Bogotá, Lima, Quito)
Comentario de la Entidad Estatal: SE REVOCA MEDIANTE RESOLUCIÓN 2975 DE 2018</t>
  </si>
  <si>
    <t>PROCESO 18000794 H2 EN ADJUDICACION POR VALOR DE $780.393.082, HUBO MODIFICACIÓN EN EL CRONOGRAMA PRECONTRACTUAL</t>
  </si>
  <si>
    <t>PRESENTADO EN ADMINISTRATIVA No.2018012074 EL 27 DE ABRIL, PROCESO 18000854 H3 ADJUDICADO POR VALOR DE $2.816.254.212 . EN EJECUCION</t>
  </si>
  <si>
    <t xml:space="preserve"> PROCESO 18000820 H3 ADJUDICADO EL 18 DE JULIO  POR VALOR DE $567.583.917, CONTRATO EN EJECUCIÓN </t>
  </si>
  <si>
    <t xml:space="preserve"> PRESENTADO ADMINISTRATIVANo. 2018012232 EL 30 DE ABRIL, PROCESO 18000879 H3 ADJUDICADO POR 60,000,000, CONTRATO EN EJECCIÓN </t>
  </si>
  <si>
    <t xml:space="preserve">PROCESO 18000785 H1 POR VALOR DE 486,989,310.  CONTRATO EN EJECUCIÓN DESDE EL 21 DE AGOSTO </t>
  </si>
  <si>
    <t xml:space="preserve">PROCESO 18000877 POR VALOR DE 24,998,033,  ADJUDICADO EL 29 DE JUNIO, CONTRATO EN EJECUCIÓN </t>
  </si>
  <si>
    <t>PROCESO 18000959 ADJUDICADO POR $451.857.280. EN EJECUCIÓN</t>
  </si>
  <si>
    <t>SE PRESENTO V.F.  ANTE LA OAP VALOR PARA LA VIGENCIA ACTUAL $311.057.988</t>
  </si>
  <si>
    <t>SE PRESENTO V.F.  ANTE LA OAP VALOR PARA LA VIGENCIA ACTUAL 35.760.000</t>
  </si>
  <si>
    <t xml:space="preserve"> PROCESO 18000706 H3. ADJUDICADO POR VALOR DE $999.638.763 . EN EJECUCIÓN. SE REALIZA ADICIÓN PARA EIA SANTA MARTA ADICION APROBADA EN COMITÉ EL 25 DE MAYO, POR VALOR DE 241,626,827 HASTA EL 14 DE AGOSTO</t>
  </si>
  <si>
    <t>NO SE LLEVARA A CABO ESTA CONTRATACION</t>
  </si>
  <si>
    <t>SE DEVOLVIO PROYECTO AL AREA AMBIENTALPOR PARTE DE LA DIRECCION ADMINISTRATIVA POR TIEMPOS DE EJECUCION. POR LO TANTO SE SOLICITO V.F. POR VALOR DE $95.949.690. PRESENTADA ALA OAP</t>
  </si>
  <si>
    <t xml:space="preserve">LOS PAGOS SE REALIZAN EN EL TRANSCURSO DEL AÑO , POR FACTURACION DIRECTA SEGÚN NECESIDAD. </t>
  </si>
  <si>
    <t>PROCESO 18000742 H3. ADJUDICADO POR VALOR DE $1.095.324.393. EN EJECUCION</t>
  </si>
  <si>
    <t xml:space="preserve"> PROCESO 18000707 H3. ADJUDICADO POR VALOR DE $1.040.479.645. EJECUCION</t>
  </si>
  <si>
    <t>ADICION APROBADA EN COMITÉ, PENDIENTE FIRMA DEL DIRECTOR GENERAL, POR VALOR DE 1,367,196,698  HASTA EL 15 DE DICIEMBRE DE 2018</t>
  </si>
  <si>
    <t>SE PRESENTO PROYECTO A LA OAP Y  SSO PARA REVISION POR VALOR DE $173.410.789</t>
  </si>
  <si>
    <t>N.A DE SEPTIEMBRE</t>
  </si>
  <si>
    <t xml:space="preserve">  PROCESO 18000737 H2. PUBLICADO,  CAMBIO DE MODALIDAD DE CONTRATACION  ADJUDICACION EN OCTUBRE
</t>
  </si>
  <si>
    <t xml:space="preserve"> CUMPLE</t>
  </si>
  <si>
    <t>SE PRESENTO V.F.  ANTE LA OAP VALOR PARA LA VIGENCIA ACTUAL 350.000.000</t>
  </si>
  <si>
    <t>SE PRESENTO V.F.  ANTE LA OAP VALOR PARA LA VIGENCIA ACTUAL 290.000.000</t>
  </si>
  <si>
    <t>PROCESO REVOCADO</t>
  </si>
  <si>
    <t>PROCESO 18000812 H2 ADJUDICADO  EL 03 DE SEPTIEMBRE POR VALOR DE $701,350,000. EN EJECUCIÓN</t>
  </si>
  <si>
    <t>PROCESO 18000981 H1 POR $198,517,685, PUBLICADO</t>
  </si>
  <si>
    <t>PROCESO 18000967 H1 PUBLICADO  POR VALOR DE 658,325,349</t>
  </si>
  <si>
    <t>Resolucion 02732 con fecha de registro 2018-09-14 "adquisicion predio bella vista, para el desarrollo de la fase iii del aeropuerto hacaritama de aguachica. p.e. hasta el 31-12-2018", 
Compromiso por valor de $598.170.639
Obligaciones por valor de $598.170.639</t>
  </si>
  <si>
    <t>RESOLUCION 02183 DEL 31-07-18 con fecha de registro 01/agos/2018 "ADQUISICIÓN PREDIO NUMERO 2 PARA EL DESAROLLO PLAN MAESTRO AEROPUERTO DE TOLU. LOS RECURSOS SERAN EJECUTADOS EN LA VIGENCIA 2018"
OBLIGACIONES POR VALOR DE $3.783.761.200</t>
  </si>
  <si>
    <t>CONTRATO INTERADMINISTRATIVO 18000147 H3 DE 2018 POR VALOR DE $50.000.000 DE FECHA 2018-01-26 
CONTRATO INTERADMINISTRATIVO SIN NUMERO DEL 25-01-18 $19.335.671, DE FECHA 2018-01-26
OBLIGACIONES POR VALOR DE $31.532.034</t>
  </si>
  <si>
    <t>OK</t>
  </si>
  <si>
    <t>Compromisos por valor de $1.921.400.000 mas $393.338.300 correspondientes a las adiciones de contratos, 
En esta activdad, sin embargo los objetos no hacen referencia al proyecto de gestión documental. Adicionalmente lo referente a  las Normas NICSP, fue realizado por servidores públicos de la Aerocivil. 
Total compromisos   $2.314.738.300 
Total obligaciones     $1.636.171.017</t>
  </si>
  <si>
    <t>RP´S 21018, 30418, 30718, 31218, 31318, 32418, 32918, 33318, 37518, 38018, 38218, 38718 
Compromisos por valor de $445,600,000
Al 30/09/2018 se evidencian obligaciones por valor de $405.976.650</t>
  </si>
  <si>
    <t>Realizando el seguimiento con corte al 30 de sep, se evidencian obligaciones por valor de $643.432.172</t>
  </si>
  <si>
    <t>Realizando el seguimiento con corte al 30 de sep, se evidencian obligaciones por valor de $645.667.071</t>
  </si>
  <si>
    <t>no aplica cumplimieto para el tercer trimestre, según cronograma</t>
  </si>
  <si>
    <t xml:space="preserve">Compromiso:Curso BUCEO TÈCNICO OPERACIONES ERDII   y  de rescate y emergencia tender ERDI - seguridad pùblica para el Grupo SAR- </t>
  </si>
  <si>
    <t>Se realizo ajuste al PAA, se genero un solo compromisos - Compromiso No.65818 de fecha 31/05/2018, por valor de $25.600.000, obligado en su totalidad</t>
  </si>
  <si>
    <t>CURSOS FORMACIÓN TEÓRICO PRACTICA EN TÉCNICAS RECONOCIMIENTO E INTERVENCIÓN EN MEDIOS PELIGROSOS (GRIMP) Y PARA FORMACIÓN INSPECTOR EQUIPOS PROTECCIÓN INDIVIDUAL EPI-PETZL GRUPO SAR</t>
  </si>
  <si>
    <t xml:space="preserve">RPS 51318 por valor de $73.482.500 de fecha 26/03/2018
Con corte al 30 de Sep no se evidencian obligaciones </t>
  </si>
  <si>
    <t>Se realizo ajuste al PAA, se genero un solo compromisos por menor valor de lo registrado inicialmente; 
valor de $38,675,000 de fecha 13/04/2018 RP 55118
Obligaciones por valro de $38.675.000 de fecha 2018-07-09</t>
  </si>
  <si>
    <t>Se encuentra radicado en Dirección Administrativa, CDP 55018 de fecha 29/05/2018 por valor de $100,000,000, pendiente de adjudicación con corte al 30 de Sep.</t>
  </si>
  <si>
    <t>CDP 68818 de fecha 28/06/2016 por valor de $68.000.000 - se encuentra en Dirección Administrativa pendiente de adjudicación, con corte al 30 de Sep.</t>
  </si>
  <si>
    <t>No cuenta con CDP al 30/sep/2018</t>
  </si>
  <si>
    <t>Según información del Área, compromiso No.94218 de fecha 22/08/2018, por valor de $9.496.200, obligacion total al 30/sep</t>
  </si>
  <si>
    <t>Se realizo ajuste al PAA, se genero un solo compromisos por menor valor de lo registrado inicialmente; 
valor de $38,675,000 de fecha 13/04/2018 RP 55118, obligacion por valor de $38.675.000</t>
  </si>
  <si>
    <t>Se ajusto PAA, se genera un solo comrpomiso con RP 68718 DE FECHA 18/06/2018 por valor de $41.030.000, sin obligar con corte al 30/sep</t>
  </si>
  <si>
    <t>CDP 54018 de fecha 23/05/2018, por valor de $62.500.000 - radicado en la Dirección Administrativa pendiente de Adjudicación</t>
  </si>
  <si>
    <t>No cuenta con CDP al 30/09/2018</t>
  </si>
  <si>
    <t>Se ajusto PAA - Se genera CDP 52818 de fecha 18/05/2018 por menor valor $12.420.150 - radicado en la Dirección Administrativa, Pendiente de adjudicación al 30/Sep/20118</t>
  </si>
  <si>
    <t>Se ajusto PAA, Se genera compromiso por menor valor - RP 69018 de fecha 20/06/2018, por valor de $11.602.500, sin obligar con corte al 30/09/2018</t>
  </si>
  <si>
    <t>CDP 40918 por valor de $48.000.000 - Compromiso por valor de $30.013.823, de fecha 2018-08-03, sin obligar al 30/09/2018</t>
  </si>
  <si>
    <t>Se ajusto PAA - Se genero compromiso por menor valor - RP 66818 de fecha 08/06/2018, por valor de $15,000,000, sin obligar con corte al 30/09/2018</t>
  </si>
  <si>
    <t>Se ajusto PAA - se genero CDP 33618 DE FECHA 05/Mar/2018 por valor de $29.000.000 - pendiente de adjudicación</t>
  </si>
  <si>
    <t>Se ajusto PAA - Se genero RP 73118 de fecha 28/06/2018 por valor de $35.000.000, con corte al 30/sep no se registran obligaciones</t>
  </si>
  <si>
    <t>Se ajusto PAA - SE GENERO CDP 39918 de fecha 06/Abr/2018 por valor de 14.167.000, por menor valor, pendiente de adjudicar con corte al 30/Sep/2018</t>
  </si>
  <si>
    <r>
      <t xml:space="preserve">Observacion con corte al 30/Jun/2018 "Se ajusto PAA, se incremento el valor Solo se sacara un compromiso - CDP 40018 DE FECHA 06/04/2018 por valor de $578.180.000 - Radicado en la Dir Administrativa, pendiente de adjudicación"
Cor corte al 30/Sep/2018, se evidencia el CDP 40018 de fecha 06/Abr/2018 en estado </t>
    </r>
    <r>
      <rPr>
        <u/>
        <sz val="10"/>
        <rFont val="Calibri"/>
        <family val="2"/>
        <scheme val="minor"/>
      </rPr>
      <t>ANULADO</t>
    </r>
    <r>
      <rPr>
        <sz val="10"/>
        <rFont val="Calibri"/>
        <family val="2"/>
        <scheme val="minor"/>
      </rPr>
      <t xml:space="preserve"> </t>
    </r>
  </si>
  <si>
    <t>Se ajusto el PAA, se compormetio por menor valor al iniical - RP 66318 de fecha 06/06/2018 por valor de $13.060.012
Sin obligaciones al 30/Sep/2018</t>
  </si>
  <si>
    <t>No cuenta con CDP al 30/Sep/2018</t>
  </si>
  <si>
    <t>Compromiso RP 59518 de fecha 07/05/2018 por valor de $48.735.000, Obligaciones por valor de $46.886.806 con corte al 30/09/2018</t>
  </si>
  <si>
    <t>Compromiso No.78518 de fecha 2018-07-26, por valor de $65.999.423, sin obligaciones al 30/Sep/2018</t>
  </si>
  <si>
    <t>CDP 79318 de fecha 2018-08-15, por valor de $18.000.000, pendiente por adjudicar al 30/Sep/2018</t>
  </si>
  <si>
    <t>cancelado-15 de agosto</t>
  </si>
  <si>
    <t>Se ajusto PAA - Menor valor al inicial - CDP 50218 de fecha 07/05/2018, por valor de $50.000.000 - radicado en la Dir Administrativa pendiente de adjudicación al 30/Sep/2018</t>
  </si>
  <si>
    <t>Se ajusto PAA - menor valor al inicial programado - CDP 51118 de fecha 11/05/2018 por valor de $64,000,000, compromiso No.77618 de fecha 19/Jul/2018, por valor de $56.359.947
No se evidencia obligación con corte al 30/Sep/2018</t>
  </si>
  <si>
    <t>Se ajusto PAA - SE INCREMENTO EL VALOR - CDP 66918 de fecha 21/06/2018 por valor de $16.000.000 
Compromiso No. 103118, de fecha 18/Sep/2018 por valor de $14.523.597, 
Sin obliaciones al 30/Sep/2018</t>
  </si>
  <si>
    <t>No se evidencia CDP con corte al 30/Sep/2018</t>
  </si>
  <si>
    <t>CDP 82818 de fecha 2018-08-28, por valor de $50.000.000, perdiente por adjudicar al 30/Sep/2018</t>
  </si>
  <si>
    <t>Se ajusto PAA - menor valor del inicial programado - RP 69718 DE fecha 25/06/2018, por valor de $725.900, obligaciones por valor de $508.130 con corte al 30/Sep/2018</t>
  </si>
  <si>
    <t>Se ajusto PAA - Menor valor del inicial programado -  RP 69518 DE 25/06/2018 por valor de $874.650, obligaciones por valor de $374.850 con corte al 30/Sep/2018</t>
  </si>
  <si>
    <t>CDP 74418 de fecha 26/jul/2018 por valor de $107.140.000, pendiente por adjudicar al 30/Sep/2018</t>
  </si>
  <si>
    <t>Se ajusto PAA - Menor valor al inicial - solo se adjudica un compromiso - CDP 68218 de fecha 27/06/2018 - por valor de $164.000.000, pendiente por adjudicar al 30/Sep/2018</t>
  </si>
  <si>
    <t>Se ajusto PAA - Menor valor al inicial - CDP 68318 de fecha 27/06/2018 por valor de $8.000.000 - radicado en Dir Administrativa pendiente de adjudicación al 30/Sep/2018</t>
  </si>
  <si>
    <t>Se ajusto PAA - Mayor valor al inicial programado -Compromiso No.100118 de fecha 2018-09-04, por valor de $15.689.436 - sin obligaciones al 30/Sep/2018</t>
  </si>
  <si>
    <t>CDP 71918 de fecha 11/jul/2018 por valor de $2,000,000, pendiente por comprometer al 30/Sep/2018</t>
  </si>
  <si>
    <t>CDP No.82518 de fecha 28/08/2018 por valor de $7.000.000, pendiente por comprometer al 30/Sep/2018</t>
  </si>
  <si>
    <t>Compromiso No.116618 de fecha 27/09/2018, por valor de $2.927.876</t>
  </si>
  <si>
    <t>Se ajusto PAA - menor valor al inicial programado  - CDP 47418 de fecha 30/04/2018 por valor de $129.896.121 - Dir Administrativa pendiente por adjudicar al 30/sep/2018</t>
  </si>
  <si>
    <t>Al 30/09/2018 compromisos por valor de $3.548.046.989</t>
  </si>
  <si>
    <t>Se ajsuto PAA - Menor valor al iniical programado - RP 56918 DE FECHA 24/04/2018 por valor de $201.213.651
Obligaciones por valor de $201.213.651</t>
  </si>
  <si>
    <t>Se ajusto PAA - mayor valor al inicial programado - RP 61718 Y  63718 de fecha 15 y 22 de mayo de 2018 respectivamente
Obligaciones por valor de $342.638.790 con corte al 30/sep/2018</t>
  </si>
  <si>
    <t>Se ajusto PAA - Menor valor al inicial programado  - RP 68218 de fecha 14/06/2018 por valor de $247.987.172
Obligaciones por valor de $247.987.172</t>
  </si>
  <si>
    <t>Compromiso No.73918 de fecha 05/jul por valor de $189.368.669
Obligacion por valor de $189.368.669</t>
  </si>
  <si>
    <t>Compromiso No.92618 de fecha 16/AGOS por valor de $218.416.539
Obligacion por valor de $218.416.539
Compromiso No.98118 de fecha 29/ago/2018 por valor de $167.859.278
Obligaciones por valor de $167.859.278</t>
  </si>
  <si>
    <t>Compromiso No.100818 de fecha 07/sep/2018 por valor de $80.896.551
Obligaciones por valor de $80.896.551
Compromiso No.103818 de fecha 20/sep/2018 por valor de $163.537.128
Obligaciones por valor de $163.537.128</t>
  </si>
  <si>
    <t>RP 39418 Compromiso por valor de $90.000.000
Obligaciones por valor de $14.906.182 con corte al 30/sep/2018</t>
  </si>
  <si>
    <t>CUMPLIDAS</t>
  </si>
  <si>
    <r>
      <t xml:space="preserve">
</t>
    </r>
    <r>
      <rPr>
        <sz val="11"/>
        <color theme="1"/>
        <rFont val="Calibri"/>
        <family val="2"/>
      </rPr>
      <t>EL 27 DE JULIO ADJUDICADO A INDRA POR ($2.649.938.658) QUEDA UN SALDO DE ($50.000.000), SE LIBERO PERO ES INSUFICIENTE PARA ADELANTAR OTRO PROYECTO POR LO CUAL SE DEVOLVERAN.</t>
    </r>
  </si>
  <si>
    <t>ESTE PROCESO  CUENTA CON CDP Y ESTA EN TRAMITE DE VF.</t>
  </si>
  <si>
    <t>NO HAN OBLIGADO A LA FECHA</t>
  </si>
  <si>
    <t>EN TRAMITE SOLICITUD DE VIGENCIAS FUTURAS  APALANCADAS POR VALOR DE  3,433,137,763 EN 2018,  INCLUYE RADAR SECUNDARIO CALI Y ESTACIONES ADS-B A NIVEL NACIONAL, CUENTA CON CDP Y LOS PLIEGOS ESTAN EN REVISION. ACTUALIZADO EN EL PAA ULTIMA VERSION</t>
  </si>
  <si>
    <t>ADICIONALMENTE  PAGAN DEDUCIBLES  POR 236,401,433</t>
  </si>
  <si>
    <t>N C</t>
  </si>
  <si>
    <t>CONTRATO 18000624 H3 POR 786,284,272 VITACOM EN EJECUCIÓN, OBLIGACIONES POR 449,305, 296</t>
  </si>
  <si>
    <t>ADJUDICADO A ARINC DE COLOMBIA CTO 18000037 H3 VALOR 73,678,850 EN EJECUCIÓN</t>
  </si>
  <si>
    <t>OBLIGADO</t>
  </si>
  <si>
    <t>OBLIGADO 55,121,600</t>
  </si>
  <si>
    <t>ADJUDICADO  A ARINC DE COLOMBIA CTO 18000038 H3 POR 73,657,430</t>
  </si>
  <si>
    <t>OBLIGACIONES POR 53,852,260</t>
  </si>
  <si>
    <t>OBLIGADO, EN ESTA ACTIVIDAD TIENE DISPONIBLES 202,664,156. HAN REALIZADO TRASLADO ENTRE ACTIVIDADES</t>
  </si>
  <si>
    <t>OBLIGACIONES POR 51,154,408</t>
  </si>
  <si>
    <t>COMPROMISO POR 551,423,350</t>
  </si>
  <si>
    <t>A  LA FECHA HAN OBLIGADO 221,349,805</t>
  </si>
  <si>
    <t>ESTA ACTIVIDAD ES DE SEGMENTOS  QUE ES LA ACTIVIDAD 2 DONDE SE REGISTRA LA INFORMACIÓN, TIENEN DISPONIBLES 576,262,597</t>
  </si>
  <si>
    <t xml:space="preserve"> SE REALIZA ADICIÓN DE CONTRATO 17000323 H3 POR 421,252,100,  PRORROGA POR 15 DIAS CALENDARIO DEL 29-MAYO-2018 AL 12-JUNIO-2018 INCLUSIVE POR 65,820,640
</t>
  </si>
  <si>
    <t>SE TENIA PREVISTO ADELANTAR EL PROCESO DE ADQUISICION, INSTALACION Y PUESTA EN SERVICIO DE SISTEMAS ELECTRICOS PARA LA SUBESTACION DEL AEROPUERTO EL DORADO, ESTE PROCESO SE APLAZA, Y LOS RECURSOS SE DESTINAN ASI:
ELECTRIFICACION PASTO TOTAL PROYECTO $1.673.870.244, DE LA PRESENTE VIGENCIA SE DESTINAN $836.935.122 YA CUENTA CON CDP Y ESTA EN TRAMITE VF
ELECTRIFICACION ARMENIA PROYECTO A CARGO DE INFRAESTRUCTURA, SE DETINAN 90.613.930  MILLONES
ELECTRIFICACION P. CARREÑO PROYECTO A CARGO DIR INFRAESTRUCTURA SE DESTINAN 150 MILLONES, QUEDA UN SALDO DE 422 MILLONES POSIBLEMENTE PARA DEVOLVER</t>
  </si>
  <si>
    <t>SE ASIGNARON RECURSOS A LAS REGIONALES POR 3,097,000,000, COMPROMISOS POR 458,148,106 Y OBLIGACIONES POR 131,109,450</t>
  </si>
  <si>
    <r>
      <t xml:space="preserve">ADQUISICION, INSTALACION, CALIBRACIÓN, PRUEBA Y PUESTA EN FUNCIONAMIENTO DE GRUPOS ELECTRÓGENOS Y COMPLEMENTARIOS PARA LA SUBESTACIONES ELÉCTRICAS UBICADAS EN AEROPUERTO DE PASTO (390.000.000)
</t>
    </r>
    <r>
      <rPr>
        <sz val="11"/>
        <color indexed="10"/>
        <rFont val="Calibri"/>
        <family val="2"/>
      </rPr>
      <t xml:space="preserve">ESTE PROYECTO NO SE ALCANZA A EJECUTAR EN LA PRESENTE VIGENCIA, ESTOS RECURSOS SE DESTINARON 192 MILLONES PARA CANCELAR LOS DEDUCIBLES DE LOS SEGURIS Y EL SALDO SE DEVOLVERA.
</t>
    </r>
  </si>
  <si>
    <t>ADJUDICADO A UNION TEMPORAL IMAGENES R- CTO 18000658 H2 DE 2018, EN EJECUCIÓN REGISTRO POR 1,833,130,329</t>
  </si>
  <si>
    <t>ADJUDICADO UNION TEMPORAL DMC - G&amp;C 10 DE SEPTIEMBRE EXPIDEN RP No. 101118 18000796 H2 DE 2018 POR 499,875,803</t>
  </si>
  <si>
    <t>OBLIGACIONES POR 149,962,741</t>
  </si>
  <si>
    <t>CONTRATO SIN BLIGACIONES</t>
  </si>
  <si>
    <t>REGIONALES 416,047,910 Y 135,112,637 NO TIENEN DESTINACIÓN</t>
  </si>
  <si>
    <t>18000123 H3 DE 2018- MAYO 3  ADJUDICADO A YESID DARIO MEJIA PIÑERES-  EN EJECUCIÓN OBLIGACIONES POR 464,055,330</t>
  </si>
  <si>
    <t>18000001 H3 2018 $5.495.079.179 ADJUDICADO EL 28 DE MARZO A INGENIERIA CITROL SA. HAN OBLIGADO 2,298,532,320</t>
  </si>
  <si>
    <t xml:space="preserve">NO VAN A REALIZAR PROCESO </t>
  </si>
  <si>
    <t xml:space="preserve">CONTRATO EN EJCUCIÓN 18000830-H2,
27 DE JULIO SE ADJUDICO POR ITEMS ASI:
ITEM 1: RAPIDEXXUS $694.848.439- RP 95118 24 DE AGOSTO DE 2018
ITEM 2: INDRA $614.634.793
ITEM 3: AIRAVATA  $287.932.400
ITEM 4: RADIOCOM $108.508.246
ITEM 5:AIRAVATA 48.980.400
QUEDA UN SALDO EN CDP ($1.057.198) SERÁ LIBERADO UNA VEZ SE EXPIDA EL RP DE CADA UNO DE LOS ITEM, ESTE SALDO QUEDA A DISPOSICION YA QUE ES INSUFICIENTE PARA ADELANTAR UN  PROYECTO. </t>
  </si>
  <si>
    <t>A ESTA ACTIVIDAD LE FUERON ADICIONADOS $290 MILLONES  QUEDANDO CON UN ASIGNADO DE POR $2.090 MILLONES
CON ESTOS RECURSOS SE ADELANTAN OS SIGUIENTES PROYECTOS:
1. MANTENIMIENTO Y ACTUALIZACION DE SISTEMAS METEOROLOGICOS A NIVEL NACIONAL (GIRARDOT, CARTAGO, POPAYAN  Y BUENAVENTURA) valor $879.634.289 Fecha prevista de publicación del pliego de condiciones definitivo (5/31/2018 
Presentación de Ofertas (6/21/2018 10:00:00 
Audiencia de Adjudicación 7/10/2018 9:00:00 AM 
 julio 25 Adjudicado a Radiocom $859.851.208 CTO 18000751 H3
 el saldo en CDP ($19.783.081)
EL SALDO MEN TRAMITE DE LIBERARCION PARA adicionar a Proyecto de Mantenimiento
2. ACTUALIZACION Y REUBICACION DEL CONTROLADOR DEL VIDEO WALL DEL CENTRO DE ANÁLISIS Y PRONÓSTICOS (CNAP)valor$149.999.872
3. ADQUSICION  REPUESTO DESHIDRATADOR PARA EL SISTEMA RADAR METEOROLOGICO DEL AEROPUERTO DE COROZAL Valor$ 60.971.143
4. REUBICACION, REINSTALACION E INTEGRACIÓN DE EQUIPOS METEOROLOGICOS EN CABECERA 21 Y PUNTO MEDIO DEL AEROPUERTO GENERAL ALFREDO VASQUEZ COBO DE LA CIUDAD DE LETICIA valor $389.439.314
5. MANTENIMIENTO, CONSERVACION Y ACTUALIZACIÓN DE LA HERRAMIENTA DE MONITOREO BUILT IN-TEST EQUIPMENT  (BITE) PARA LA INFORMACION METEOROLÓGICA  INTEGRADA FIR BOGOTA Y BARRANQUILLA Valor$349.593.572, ESTE PROYECTO NO SE EJECUTARA EN LA PRESENTE VIGENCIA, LOS RECURSOSASIGNAN AL PROYECTO DE ADQUISICION DE REPUESTOS PARA MANTO EQ MET, YA ESTA INCLUIDO EN EL PAA.
(TODOS INCLUIDOS EN EL PAA)</t>
  </si>
  <si>
    <t>SE REALIZAN TRASLADO ENTRE ACTIVIDADES QUEDANDO POR 1,896,773,957. COMPROMISOS POR 859,851,208, OBLIGACIONES POR 935,904,698</t>
  </si>
  <si>
    <t xml:space="preserve"> EL PROYECTO, ADQUISICIÓN E INSTALACIÓN DE REPUESTOS PARA EL MANTENIMIENTO DE LOS SISTEMAS DE TELECOMUNICACIONES (RADIOENLACES POR MICROONDAS) Y COMPLEMENTARIOS (VCCS) NO HA SIDO APORBADO EN SU TOTALIDA, POR LO TANTO SE ASIGNAN 106 MILLONES A LA REGIONAL VALLE PARA LA ADQ DE REPUESTOS </t>
  </si>
  <si>
    <t>SE REALIZAN TRASLADO ENTRE ACTIVIDADES QUEDANDO POR 517,047,626, COMPROMISOS POR  257,337,027 Y OBLIGACIONES POR 185,342,027 REGIONALES</t>
  </si>
  <si>
    <t>ADJUDICADO 3 DE AGOSTO A BEUMER GROUP POR $3.213.464.576, EL SALDO ($16.535.424) SERA ASIGNADO JUNTO CON LOS RECURSOS DISPONIBLES DEL RUBRO, SE ADELANTO PROYECTO DE ADQUISICION AIRES ACONDICIONADOS ARMENIA  POR VALOR 75 MILLONES.</t>
  </si>
  <si>
    <t xml:space="preserve"> LOS RECURSOS SE EJECUTARAN A TRAVÉS  DE LA DIRECCION DE DESARROLLO AEROPORTUARIO PARA ADELANTAR ADQUISICION E INSTALACION DE SISTEMAS DE SEÑALIZACION EN AREAS AEROPORTUARIAS DEL AEROPUERTO "EL YOPAL" DE YOPAL - CASANARE.
PUBLICACION DEFINITIVOS 23 DE MAYO
ADJUDICADO SALDO EN TRAMITE DE LIBERACION $133.899.526 PARA DEVOLVER</t>
  </si>
  <si>
    <t xml:space="preserve"> LOS RECURSOS SE UTILIZARON  PARA ADELANTAR  ADQUISICION E INSTALACION DE SISTEMAS DE SEÑALIZACION EN AREAS AEROPORTUARIAS DEL AEROPUERTO "PERALES" DE IBAGUÉ - TOLIMA.
PUBLICACION DEFINITIVOS 23 DE MAYO
YA CUENTA CON RP QUEDA UN SALDO DE 104.411.373, EN TRAMITE DE LIBERACION PARA ASIGNAR 50 MILLONES A LA REGIONAL META Y EL SALDO PARA DEVOLVER.</t>
  </si>
  <si>
    <t>NO INIDCAN EN QUE VA EL PROCESO</t>
  </si>
  <si>
    <t xml:space="preserve"> DEL RUBRO 24030600-13 ACTIVIDAD 5 SE CUENTAN CON RECURSOS POR $499. MILLONES Y SE ADELANTA PROCESO PARA LA / ADQUIS, INST Y P . FUNC EQUIPOS AMPL CAPAC ENLACES MICR Y ADQUIS, INST Y P SERV SIST EQUIP COM (RADIOENL MICR CGAC – CERRO TABLAZO, CGAC – C. MANJUI, CGAC – C. ROSAL, CGAC – SKGY, CGAC – C. LA VIGA Y C. EL TABLAZO – C. MANJUI)..
CUENTA CON CDP 42218 EXP EL 17 DE ABRIL DE 2018- EL VALOR TOTAL DEL PROYECTO ES DE $1.792.296.357, POR LO TANTO DEL RUBRO 2403060023- ACTIVIDAD 3 SE TOMAN LOS RECURSOS FALTANTES POR $1.292.420.387
ADJUDICADO UNION TEMPORAL DMC - G&amp;C 10 DE SEPTIEMBRE EXPIDEN RP No. 101118</t>
  </si>
  <si>
    <t>SE UBICARON DOSCIENTOS MILLONES EN LA ACTIVIDAD 12 DE ESTE RUBRO, LOS CUALES FUERON ASIGNADOS A LA REGIONAL CUNDINAMARCA CON EL FIN DE QUE ADELANTE EL PROCESO PARA LA ADQUISICIÓN DE INSUMOS PARA EL MANTENIMIENTO DE LOS EQUIPOS INSTALADOS EN EL CGAC.</t>
  </si>
  <si>
    <t>ASEPTIEMBRE</t>
  </si>
  <si>
    <t>COMPROMISO No.76018 de fecha 12/07/2018, por valor de $13.066.200
obligaciones por valor de $4.250.000</t>
  </si>
  <si>
    <t xml:space="preserve">se genero CDP´S 67818 de fecha 26/06/2018  por valor de $7,600,000  radicado en la Dirección Administrativa para adjudicación
se genero CDP´S  75218 de fecha 30/07/2018  por valor de $10,000,000 </t>
  </si>
  <si>
    <t xml:space="preserve">CURSO ENTRENAMIENTO EN TRAUMA, MEDICINA TACTICA Y DESASTRES, SAR.
EN TRAMITE RADICADO EN LA DIRECCION  ADMINISTRATIVA
CAPACITACIÓN PARA FUNCIONARIOS DE LAS REGIONALES AERONÁUTICAS, EN EL CURSO PRIMEROS AUXILIOS PARA CONDUCTORES DE VEHÍCULOS DE EMERGENCIAS
NUEVO  PRCCESO DE  CONTRATO -
</t>
  </si>
  <si>
    <t xml:space="preserve">EN TRAMITE RADICADO EN LA DIRECCION ADMINISTRATIVA  CDP 30 DE ABRIL
PMI- DIPLOMADO EN ADMINISTRACION DE PROYECTOS, ATSEP. </t>
  </si>
  <si>
    <t xml:space="preserve">DECLARADO DESIERTO SE ORDENO LA REAPERTURA ( $159,4 MILLONES- EN ESTUDIO PROPUESTAS
CONTRATAR LA CAPACITACION , ENNIDIOMA INGLES CON EL FIN DE CUMPLIR LOS REQUISITOS EXIGIDOS POR OACIEN RELACION CON LA COMPETENCIA LINGÜÍSTICA EN INGLES DE LOS CONTROLADORES DE TRANSITO AEREO </t>
  </si>
  <si>
    <t>CONTRATAR CURSOS: ESTRUCTURA Y EVALUACIÓN DE PROYECTOS, Y HERRAMIENTAS DE ADMINISTRACIÓN Y DIRECCIÓN. Y SEMINARIOS: TALLER EN LIDERAZGO TRABAJO EN EQUIPO COMUNICACIÓN ASERTIVA Y REDACCIÓN EFICAZ, Y RECUPERACIÓN Y GESTIÓN DE CARTERA</t>
  </si>
  <si>
    <t>CURSO CONTRATACIÓN ESTATAL Y SUPERVISIÓN DE CONTRATOS PARA FUNCIONARIOS DEL NIVEL CENTRAL Y REGIONALES VALLE Y ANTIOQUIA</t>
  </si>
  <si>
    <t>CURSO ACTUALIZACIÓN EN DERECHO PROCESAL PROBATORIO Y DISCIPLINARIO PARA LOS FUNCIONARIOS DE LA OFICINA ASESORA JURÍDICA, LA DIRECCIÓN DE TALENTO HUMANO Y EL GRUPO DE INVESTIGACIÓN DISCIPLINARIA</t>
  </si>
  <si>
    <t>CURSO  ACTUALIZACION EN CARRERA ADMINISTRATIVA</t>
  </si>
  <si>
    <t>CURSO LENGUA DE SEÑAS COLOMBIANA</t>
  </si>
  <si>
    <t>1.CAPACITACIÓN PARA FUNCIONARIOS DE LA DIRECCIÓN DE INFORMÁTICA EN EL CURSO COBIT 5 FUNDAMENTOS
2,INSCRIP CAPAC 10 FUNCIONARIOS DE LA SEC DE SEG OPERACIONAL Y AVIACIÓN CIVIL CURSO INTRUD A LA APROBACIÓN DE DISEÑO TIPO Y DE ALTERACIONES MAYORES PARA LA ISTAL DE SISTEMAS Y EQUIPOS DE AVIÓNICA Y ELÉCTRICOS
3.INSCRIP CIÓN CAPACITACIÓN 10 FUNCIONARIOS DE LA SEC DE SEG OPERACIONAL Y DE LA AVIACIÓN CIVIL CURSO ENSAYOS EN VUELO AERONÁVES MONOMOTORES LIVIANAS DE ALA FIJA</t>
  </si>
  <si>
    <t>1. Compromisos No.90618 de fecha 2018-08-08 por valor de $7.999.180, sin obliaciones al 30/sep/2018
2. Compromisos No.93318 de fecha 2018-08-17 por valor de $13.717.500, obliaciones por valor de $13.122.116 al 30/sep/2018
3. Compromisos No.93518 de fecha 2018-08-17 por valor de $13.717.500, obliaciones por valor de $13.122.116 al 30/sep/2018</t>
  </si>
  <si>
    <t>DIPLOMADO SISTEMAS DE GESTIÓN INTEGRADOS HSEQ NTC ISO 9001:2015, NTC ISO 14001:2015 Y NTC ISO 45001:2018 PARA OFICINA DE CONTROL INTERNO Y OFICINA ASESORA DE PLANEACIÓN
CURSO NORMA TECNICA  DE  CALIDAD-CAPACITACIÓN DE FUNCIONARIOS DE LA OFICINA ASESORA DE PLANEACIÓN EN EL XII FORO INTERNACIONAL DE LA CALIDAD</t>
  </si>
  <si>
    <t>CURSO ENTRENAMIENTO Y RECURRENTES ESPECIALES PARA EL GRUPO DE VUELO, EQUIPOS CESSNA, CARAVAN C208 Y SUPER KING B-200</t>
  </si>
  <si>
    <t>CAPACITACIÓN DE 15 FUNCIONARIOS DE LA SECRETARÍA DE SEGURIDAD OPERACIONAL Y DE LA AVIACIÓN CIVIL EN EL CURSO EVIDENCE BASED TRAINING (EBT)</t>
  </si>
  <si>
    <t>CANCELADO-15 AGOSTO
CURSO INICIAL PILOTO B1900 Y SIMULADOR</t>
  </si>
  <si>
    <t>CANCELADO-15 AGOSTO
CURSO RECURRENTE B-737 Y SIMULADOR</t>
  </si>
  <si>
    <t>CURSO RECURRENTE PILOTOATR-72</t>
  </si>
  <si>
    <t>CANCELADO-15 AGOSTO
CURSO RECURRENTE JS31 Y SIMULADOR</t>
  </si>
  <si>
    <t>CAPACITACIÓN DE FUNCIONARIOS DE LA SECRETARÍA DE SEGURIDAD OPERACIONAL Y DE LA AVIACIÓN CIVIL EN EL CURSO RECURRENTE TIERRA Y VUELO MONOMOTORES
SE DECLARO DESIERTO Y SE SOLICITARA REAPERTURA -25 DE MAYO</t>
  </si>
  <si>
    <t>CANCELADO-15 AGOSTO
CURSO SOBRE REGULACIONES Y CONTROL DE DRONES</t>
  </si>
  <si>
    <t>CONTRATAR LA CAPACITACIÓN PARA EL CURSO METROLOGÍA PARA UN GRUPO DE FUNCIONARIOS ADSCRITOS A LA SECRETARIA DE SEGURIDAD OPERACIONAL Y DE LA AVIACIÓN CIVIL.</t>
  </si>
  <si>
    <t>CURSO CONFORMIDAD DE LAS AERONAVES</t>
  </si>
  <si>
    <t>CONTRATAR CURSO CONFIABILIDAD EN EL MANTENIMIENTO DE LAS AERONAVES</t>
  </si>
  <si>
    <t xml:space="preserve">CONTRATAR LA CAPACITACIÓN, ACTUALIZACIÓN Y FORTALECIMIENTO DE LAS COMPETENCIAS ESPECÍFICAS PARA FUNCIONARIOS ADSCRITOS A LA SECRETARIA DE SEGURIDAD OPERACIONAL Y DE LA AVIACIÓN CIVIL PARA LOS CURSOS: PRACTICAS ESTÁNDAR Y EWIS – AIRBUS FAMILY
DECLARADO DESIERO SE PEDIRA REAPERTURA </t>
  </si>
  <si>
    <t>CONTRATAR LA CAPACITACIÓN PARA EL CURSO AVIATION FUEL MANAGEMENT ESSENTIAL PARA UN GRUPO DE FUNCIONARIOS ADSCRITOS A LA SECRETARIA DE SEGURIDAD OPERACIONAL Y DE LA AVIACIÓN CIVIL</t>
  </si>
  <si>
    <t xml:space="preserve">CONTRATAR CURSO EWIS AIRBUS FAMILY
SE TRAMITARA COMO INSCRIPCION CON LA OACI </t>
  </si>
  <si>
    <t>INSCRIPCION FUNCIONARIOS DE LA AERONAUTICA CIVIL EN PROGRAMAS DE CAPACITACION A NIVEL NACIONAL E INTERNACIONAL DE LAS AREAS MISIONALES EN SEGURIDAD OPERACIONAL, SEGURIDAD DE LA AVIACION CIVIL Y EN TEMAS AERONAUTICOS Y AEROPORTUARIOS.</t>
  </si>
  <si>
    <t>CONTRATAR LA CAPACITACIÓN E INSCRIPCIÓN DE 50 FUNCIONARIOS PARA EL CURSO DE REDACCIÓN DE INFORMES DE AUDITORIA</t>
  </si>
  <si>
    <t>Capacitación de funcionarios de la Secretaria de Seguridad Operacional y de la Aviación Civil en el Curso Aprobación Operaciones PBN</t>
  </si>
  <si>
    <t>CONTRATAR LA INSCRIPCIÓN Y CAPACITACIÓN DE 15 FUNCIONARIOS PARA EL CURSO ETOPS/RVSM
DESIERTO Y SE SOLICITARA REAPERTIURA</t>
  </si>
  <si>
    <t>CDP 45318 de fecha 25/04/2018 por valor de $15,000.000 - radicado el la Dir Administrativa pendiente de adjudicar 
DESIERTO Y SE SOLICITARA REAPERTIURA</t>
  </si>
  <si>
    <t xml:space="preserve">cancelado-15 agosto
CONTRATAR ADQUISICIÓN DE CAMARA PORTATILES RESISTENTE A GOLPES, CON LENTE DE OJO DE PESCADO PARA REGISTRO DE INFORMACION DE ALTA VELOCIDAD DE PRUEBAS DE INVESTIGACIIÓN EN ACTIVIDADES RELACIONADAS CON EL USO DE TUNEL DE VIENTO, RPAS Y REGISTRO DE MUESTRAS VICVENCIALES PARA DIFERENTES PROYECTOS.  SISTEMA DE RPAS DE TIPO MULTIROTOR DE BAJO PESO 8(&lt;5KG)  Y ALTO PESO (10) , CON SENSORICA BASICA Y SISTEMA DE TOMA DE INFORMACION POR VIDEO Y FOTOGRAFIA, QUE PERMITA SU OPERACIÓN EN RADIOS PROMEDIO SUPERIORES A 2000M , CON SISTEMA DE FPV Y RADIO CONTROL,  ADQUISICIÓN DE SISTEMA DE RPAS DE TIPO ALA FIJA, CON SENSORICA AVANZADA Y SISTEMA DE TOMA DE INFORMACION POR VIDEO Y FOTOGRAFIA, QUE PERMITA SU OPERACIÓN EN RADIOS "LONG RANGE" PROMEDIO SUPERIORES A 10000M , CON SISTEMA DE FPV Y RADIO CONTROL CON SISTEMA DE RECUPERACIÓN Y APLICABLE A MULTIPLES MISIONES, ADQUISICIÓN DE SISTEMA DE ESTACION TERRENA DE  RPAS CON SIMULADOR PARA MULTIPLES TIPOS DE RPAS TANTO DE ALA FIJA COMO MULTIROTOR, CON SISTEMAS INDEPENDIENTES DE REGISTRO DE FPV, CONTROL DE NAVEGACION, INSTRUMENTOS, CONTROL DE REGISTRO DE CAMARA, CONTROL POR TELEMETRIA  Y RADIO CONTROL, CON SISTEMA DE ANTENAS DE AMPLIACION DE COBERTURA. </t>
  </si>
  <si>
    <t>CONTRATAR ADQUISICIÓN E INSTALACIÓN DE EQUIPOS DE AUDIO Y VÍDEO PARA AUDITORIO DEL CEA</t>
  </si>
  <si>
    <t>CONTRATAR LA RENOVACIÓN DE LA LICENCIA DE ACCESO A BASE DE DATOS CIENTÍFICOS PARA EL GRUPO DE INVESTIGACIÓN ACADÉMICA DEL CEA.</t>
  </si>
  <si>
    <t>cancelado-15 de agosto
CONTRATAR ADQUISICIÓN DE SOFWARE DE OPERACIÓN DE INFORMACION CARTOGRAFICA PARA PROYECTOS DE INVESTIGACION DEL AREA D AEROPUERTOS Y RPAS (PIX4D)</t>
  </si>
  <si>
    <t>ADQUISICIÓN DE MATERIALES, ELEMENTOS E INSUMOS PARA LA ENSEÑANZA CON DESTINO A LAS ÁREAS ACADÉMICAS DEL CENTRO DE ESTUDIOS AERONÁUTICOS</t>
  </si>
  <si>
    <t>CONTRATAR LA ADQUISICION DE PANTALLAS INTERACTIVAS SMART T.V. DE 65, 75 y 86 PULGADAS.</t>
  </si>
  <si>
    <t>CONTRATAR LA ADQUISICIÓN DE MESAS (PUPITRES) Y ASIENTOS PARA AULAS DE CLASE Y MESAS PLEGABLES PARA AUDITORIO Y LABORATORIOS DEL CEA</t>
  </si>
  <si>
    <t>CONTRATAR EL MANTENIMIENTO PREVENTIVO Y CORRECTIVO DE PARASOLES Y BANCAS DE LAS ZONAS COMUNES DEL CEA</t>
  </si>
  <si>
    <t>CONTRATAR LA ADQUISICION DE WORKSTATION PARA EDICION, CAMARA FOTOGRAFICA, CAMARA DE VIDEO, EQUIPOS ACCESORIOS, ILUMINACION Y AUDIO PROFESIONAL PARA EL LABORATORIO DE AUDIOVISUALES DEL CEA.</t>
  </si>
  <si>
    <r>
      <rPr>
        <b/>
        <sz val="9"/>
        <rFont val="Calibri"/>
        <family val="2"/>
        <scheme val="minor"/>
      </rPr>
      <t>ACTIVIDAD ADELANTADA</t>
    </r>
    <r>
      <rPr>
        <sz val="9"/>
        <rFont val="Calibri"/>
        <family val="2"/>
        <scheme val="minor"/>
      </rPr>
      <t xml:space="preserve">
CONTRATAR LA ADQUISICION DE DOCUMENTOS OACI DE ACUERDO AL CATÁLOGO DE PUBLICACIONES 2017 – 2018 PARA LA BIBLIOTECA DEL CENTRO DE ESTUDIOS AERONÁUTICOS - CEA</t>
    </r>
  </si>
  <si>
    <t xml:space="preserve"> EN TRAMITE RADICADO EN LA DIRECCION ADMINISTRATIVA
CONTRATAR LA ADQUISICION DE LIBROS DIFERENTES COLECCIONES Y DIFERENTES TEMAS PARA LA BIBLIOTECA</t>
  </si>
  <si>
    <r>
      <rPr>
        <b/>
        <sz val="9"/>
        <rFont val="Calibri"/>
        <family val="2"/>
        <scheme val="minor"/>
      </rPr>
      <t>ACTIVIDAD ADELANTADA</t>
    </r>
    <r>
      <rPr>
        <sz val="9"/>
        <rFont val="Calibri"/>
        <family val="2"/>
        <scheme val="minor"/>
      </rPr>
      <t xml:space="preserve">
CONTRATAR EL MANTENIMIENTO DEL TANQUE SUBTERRÁNEO DE ALMACENAMIENTO DE AGUA POTABLE Y MONITOREO DE CALIDAD DE AGUA DEL CEA</t>
    </r>
  </si>
  <si>
    <t>CONTRATAR EL MANTENIMIENTO DE CAJAS CEBADERAS PARA EL CONTROL DE ROEDORES EN EL CENTRO DE ESTUDIOS AERONÁUTICOS – CEA</t>
  </si>
  <si>
    <t xml:space="preserve">meta  rezago -EN TRAMITE PARA CORRECCIONES DEL AREA TECNICA- 15 de agosto
Contratación, adquisición, mantenimiento de elementos y adecuación de laboratorio Maqueta de Aeródromo para el Grupo ATS.
</t>
  </si>
  <si>
    <t>CONTRATAR MANTENIMIENTO DE ELEMENTOS DEL LABORATORIO ESPACIOS CONFINADOS CEA , MANTENIMEINTO EN AJUSTE, ELÉCTRICO, ASEO Y PINTURA PARA EL ÁREA DEL SEI (AULA DEL CEA)</t>
  </si>
  <si>
    <t>pendiente de adjudicación
Contratar mantenimiento de elementos de autocontenidos y compresores para los procesos de instrucción para el área SEI</t>
  </si>
  <si>
    <t xml:space="preserve"> EN TRAMITE RADICADO EN LA DIRECCION - cdp 27 DE JUNIO
CONTRATAR MANTENIMIENTO DE ELEMENTOS DE LABORATORIO DE ELECTRICIDAD LAB VOLT, MANTENIMIENTO PREVENTIVO / CORRECTIVO - CAMBIO DE ELEMENTOS DEFECTUOSOS, PARA EL AREA ATSEP</t>
  </si>
  <si>
    <t xml:space="preserve"> EN TRAMITE RADICADO EN LA DIRECCION ADMINISTRATIVA
CONTRATAR ADQUISICIÓN DE ELEMENTOS DE LAS CPU´s DE LOS SIMULADORES ATC PARA REEMPLAZAR AVERIADOS, ASÍ COMO DE SUMINISTROS. PARA SU NORMAL OPERACIÓN, PARA EL ÁREA ATC.</t>
  </si>
  <si>
    <t>CONTRATAR LA ADQUISICIÓN DE MICROAURICULARES CON ADAPTADOR PUSH-TO-TALK Y CONECTOR PJ7 PARA EL SIMULADOR ATC INDRA DEL CEA "</t>
  </si>
  <si>
    <t>CONTRATAR ADQUISICIÓN DE ARMARIO DE HERRAMIENTAS, PARA EL ÁREA ATS</t>
  </si>
  <si>
    <t>CANCELADA 15 DE AGOS
CONTRATAR ADQUISCION DE AVISO FOTOLUMINISENCE, MET.</t>
  </si>
  <si>
    <t>CANCELADADO 15 DE AGOSTO
CONTRATAR ADQUISCION DE SEÑALETICA LABORATORIO, MET.</t>
  </si>
  <si>
    <t>PENDIENTE POR ADJUDICAR
CONTRATAR ADQUISICIÓN DE LICENCIAS SOFTWARE MICROSTATION , PARA EL ÁREA DE CARTOGRAFÍA</t>
  </si>
  <si>
    <t>CONTRATAR ADQUISICIÓN DE KIT DE ADAPTADORES COAXIALES UNIVERSAL PARA PROPÓSITO GENERAL PARA EL ÁREA ATSEP</t>
  </si>
  <si>
    <r>
      <rPr>
        <b/>
        <sz val="9"/>
        <rFont val="Calibri"/>
        <family val="2"/>
        <scheme val="minor"/>
      </rPr>
      <t>ACTIVIDAD ADELANTADA</t>
    </r>
    <r>
      <rPr>
        <sz val="9"/>
        <rFont val="Calibri"/>
        <family val="2"/>
        <scheme val="minor"/>
      </rPr>
      <t xml:space="preserve">
CONTRATAR ADQUISICIÓN DE ELEMENTOS PROTECCIÓN PERSONAL PARA PROCESOS DE INSTRUCCIÓN ÁREA SEI</t>
    </r>
  </si>
  <si>
    <t>REEMBOLSO CAJA MENOR # 518 DEL CEA, PERIODO FEBRERO, VIGENCIA 2018, OFI.1048.-2018007241 DE12 MARZO</t>
  </si>
  <si>
    <t>REEMBOLSO CAJA MENOR # 518 CEA, PERIODO MARZO, VIGENCIA 2018, OFI 1048.-2018011339 DEL 20 DE ABRIL.</t>
  </si>
  <si>
    <t>REEMBOLSO CAJA MENOR # 518 CEA, PERIODO MAYO, VIGENCIA 2018, OFI.1048.-2018013645 DEL 09-05-18. Y    OFICIO  1048.-2018014784 DE 22 MAYO</t>
  </si>
  <si>
    <t>REEMBOLSO CAJA MENOR #518 CEA, PERIODO JUNIO, VIGENCIA 2018, OFI.1048.-2018017600 DEL 13-06-18.</t>
  </si>
  <si>
    <t>REEMBOLSO CAJA MENOR # 518 DEL CEA, PERIODO JUNIO, VIGENCIA 2018, OFI.1048.-2018019980DE 03 JULIO.</t>
  </si>
  <si>
    <t>REEMBOLSO CAJA MENOR NUMERO 518 DEL CEA PERIODO AGOSTO VIGENCIA 2018 OF 1048-2018025111
REEMBOLSO CAJA MENOR 518 DEL CEA PERIODO AGOSTO DE 2018 OF. 1048_218026785</t>
  </si>
  <si>
    <t>REEMBOLSO CAJA MENOR # 518 DEL CEA, PERIODO SEPTIEMBRE, VIGENCIA 2018, OFI.1048.-2018027915.</t>
  </si>
  <si>
    <t>Se adjudico en el mes de Septiembre, pendiente de RP para el mes Octubre</t>
  </si>
  <si>
    <t>Registro presupuestal mes de Octubre</t>
  </si>
  <si>
    <t xml:space="preserve">Este proyecto no se va a ejecutar, recursos a distribuirse en otras necesidades.  Por  decisiones de la DIA. </t>
  </si>
  <si>
    <t>OK SEP</t>
  </si>
  <si>
    <t>Con corte al 30 de sep, no se evidencia ejecución frente a las obligaciones.</t>
  </si>
  <si>
    <t>Con corte al 30 de sep, se evidencia la obligacion total del compromiso
ADD Y PRORROGA NO.11 CTO 14000157 OK 2014, Por valor de $345.001.641, de fecha 2018-07-13, Obligaciones por valor de $283.166.025
ADICIÓN Y PRORRG. NO.12 CTO 14000157 Por valor de $649.900.000, de fecha 2018-08-24, sin obligaciones a la fecha</t>
  </si>
  <si>
    <t>Compromiso No.13018 por valor de $36.183.101.778, de los cuales con corte al 30 de Sep se han obligado $24.459.794.988</t>
  </si>
  <si>
    <t>Comprometido. No se ha iniciado la obra, se realizo prorroga al contrato HASTA EL 15/DIC/2018</t>
  </si>
  <si>
    <t>Con corte al 30 de sep no se evivencia ejecución frente a las obligaciones</t>
  </si>
  <si>
    <t>Con corte al 30 de sep no se evidencia ejecución frente a las obligaciones.</t>
  </si>
  <si>
    <t>Con corte al 30 de sep se evivencia ejecución frente a las obligaciones por valor de $1.277.446.410</t>
  </si>
  <si>
    <t>Con corte al 30 de sep se evivencia ejecución frente a las obligaciones por valor de $178.670.445</t>
  </si>
  <si>
    <t>Se encuentra en proceso de contratación</t>
  </si>
  <si>
    <t>contrato con vigencia futura, validar los valores de vigencia y de la VF para el seguimiento del 4to trimestre</t>
  </si>
  <si>
    <t>Se realizaron las prorrogas de los contratos el 27/sep/2018 hasta el 28/dic/2018 y se realizo nueva contratación.</t>
  </si>
  <si>
    <t>Adjudicado y se genero registro presupuestal en el mes de sep
Compromiso No.114118 de fecha 25/09/2018 por valor de $551.990.738</t>
  </si>
  <si>
    <t>Compromiso No.114118 de fecha 25/09/2018 por valor de $551.990.738</t>
  </si>
  <si>
    <t>Adjudicado y se genero registro presupuestal en el mes de sep
Compromiso No.114218 de fecha 25/09/2018 por valor de $102.697.345</t>
  </si>
  <si>
    <t>Compromiso No.114218 de fecha 25/09/2018 por valor de $102.697.345</t>
  </si>
  <si>
    <t xml:space="preserve">El proceso se declaro desierto </t>
  </si>
  <si>
    <t>El proceso se declaro desierto
CDP No.47918 y 53418 de fecha 30/04/2018 y 23/05/2018 $1.135.805.424 y $195.000.000</t>
  </si>
  <si>
    <t>Se trasladan recursos para redistribución nuevos proyectos.</t>
  </si>
  <si>
    <t>redistribución para nuevos proyectos</t>
  </si>
  <si>
    <t xml:space="preserve">Nuevos proyectos que se radican en la Dirección Administrativa en el mes de octubre </t>
  </si>
  <si>
    <t xml:space="preserve">Se realizo el traslado para el Proyecto "MEJORAMIENTO DE LA CALIDAD DE LOS AMBIENTES DE ATENCIÓN A LOS USUARIOS EN LAS SEDES AEROPORTUARIAS A NIVEL NACIONAL."
El valor total del proyecto, se encuentra en CDP´S X EJECUTAR, Pendiente de adjudicación </t>
  </si>
  <si>
    <t>Proyecto "MEJORAMIENTO DE LA CALIDAD DE LOS AMBIENTES DE ATENCIÓN A LOS USUARIOS EN LAS SEDES AEROPORTUARIAS A NIVEL NACIONAL."
Con corte al 30 de sep, se evidencia el traslado presupuestal por $10.000.000.000, los cuales s encuentran en CDP X EJECUTAR No.76318 de fecha  18/06/2018, Se adjudicara en el mes de Octubre, y se genera el RP</t>
  </si>
  <si>
    <t>Se adjudico en el mes de Septiembre, pendiente de registro presupuestal para el mes de Octubre</t>
  </si>
  <si>
    <t>Con corte al 30 de Sep, se evidencia CDP 47818 por valor $955.608.419, el cual no se encuentra con compromiso presupuestal</t>
  </si>
  <si>
    <t>Con corte al 30 de Sep, se evidencia CDP 55418 por valor $202.830.031, el cual no se encuentra con compromiso presupuestal</t>
  </si>
  <si>
    <t>Compromiso por valor de $7.986.222.095, Con corte al 30 de Sep se evidencia ejecución frente a las obligaciones por valor de $2.659.070.369</t>
  </si>
  <si>
    <t>Compromiso 62818 por valor de $735.039.200, con corte al 30 de sep se evidencia ejecucuión frente a las obligaciones por valor de $271.073.269</t>
  </si>
  <si>
    <t>Redistrubución de recursos por no ejecución del proyectos, solo se contrataron los estudios y diseños</t>
  </si>
  <si>
    <t>redistribución de recursos</t>
  </si>
  <si>
    <t>En ejecución de las Regionales Compromisos por valor de $231.856.708,91, con corte al 30 de Sep</t>
  </si>
  <si>
    <t>Con corte al 30 de Sep hay compromisos por valor de $3.686.544.025,56</t>
  </si>
  <si>
    <t>Con corte al 30 de Sep hay compromisos por valor de $2.501.465.625,8</t>
  </si>
  <si>
    <t>Compromisos por valor de $1.619.611.916 Rubro: "APOYAR EN MATERIA TÉCNICA, JURÍDICA, FINANCIERA Y ADMINISTRATIVA LA GERENCIA Y EJECUCIÓN DE LOS PROYECTOS DE MANTENIMIENTO Y CONSERVACION"
Con corte al 30 de Sep</t>
  </si>
  <si>
    <t xml:space="preserve">contrato con registo pptal   - SE PRORROGO EL CONTRATO </t>
  </si>
  <si>
    <t>Cumple con el compromisos No.14618 por valor de $15.804.647.015, al 30 de sep no genera obligaciones.</t>
  </si>
  <si>
    <t>Compromiso No.12118 por valor de $14.178.166.952, obligaciones por valor $341.568.103</t>
  </si>
  <si>
    <t xml:space="preserve">Compromiso No.2418, por valor de $948.767.824, al 30 de Sep no genera obligaciones </t>
  </si>
  <si>
    <t xml:space="preserve">Se presento proyecto ante comité de contración, no fue aprobado, por lo cual se redistribuiran los recursos para nuevos proyectos </t>
  </si>
  <si>
    <t>CDP´S No.70318 del 05/Jul/2018 por valor de $4.648.823.150 pendiente por decrementar</t>
  </si>
  <si>
    <t>Se encuentra en revisión de la SSO - GEPA - Se radica en Administrativa en el mes de Octubre</t>
  </si>
  <si>
    <t>Se radica en Administrativa en el mes de Octubre</t>
  </si>
  <si>
    <t>Se adjudica en el mes de Septiembre, pendiente de Registro Presupuestal para el mes de Octubre</t>
  </si>
  <si>
    <t>CDP´S No.70418 del 05/Jul/2018 por valor de $2.250.000.000 pendientes por ejecutar</t>
  </si>
  <si>
    <t xml:space="preserve">Por orden publico no se realizaran las actividades programadas - Redistribución de recursos para nuevos proyectos </t>
  </si>
  <si>
    <t>CDP´S No.68018 del 27/Jun/2018 por valor de $2.757.402.539 pendientes por ejecutar</t>
  </si>
  <si>
    <t>Pendiente de adjudicar para el mes de Octubre</t>
  </si>
  <si>
    <t>CDP´S No.70518 del 05/Jul/2018 por valor de $3.905.987.878 pendientes por ejecutar</t>
  </si>
  <si>
    <t xml:space="preserve">En Consejo Directivo de la Aeronáutica civil no fue aprobado llevar a cabo este proyecto (Febrero 14 DE 2018)
Redistribución de recursos para nuevos proyectos </t>
  </si>
  <si>
    <t xml:space="preserve">Redistribución de recursos para nuevos proyectos </t>
  </si>
  <si>
    <t xml:space="preserve">No se evidencia CDP con corte al 30 de Sep </t>
  </si>
  <si>
    <t>CDP´S No.76918 del 05/Jul/2018 por valor de $157.500.000 pendientes por ejecutar</t>
  </si>
  <si>
    <t>CDP´S No. 74918 del 27/Jul/2018 por valor de $193.000.000 pendientes por ejecutar</t>
  </si>
  <si>
    <t>CDP´S No.75018 del 27/Jul/2018 por valor de $273.400.000 pendientes por ejecutar</t>
  </si>
  <si>
    <t>Compromiso No.62718 de fecha 16/05/2018, por valor de $164.967.320, a la fecha no presenta obligaciones</t>
  </si>
  <si>
    <t>Pendiente entrega de Estudios y diseños por parte del CENAC. - no se realizara la contratación debido a que los estudios fueron entregados en el mes de Sep, por lo cual no se alcanza al proceso de contratación</t>
  </si>
  <si>
    <t>total activ</t>
  </si>
  <si>
    <t>Cumplid</t>
  </si>
  <si>
    <t>Comprometido. Contrato en ejecucion - pago inicial</t>
  </si>
  <si>
    <t>Comprometido. Contrato en ejecucion -  pago inicial</t>
  </si>
  <si>
    <t>A SEPTIEMBRE OAP</t>
  </si>
  <si>
    <r>
      <t xml:space="preserve">Realizando el seguimiento con corte al 30 de sep, </t>
    </r>
    <r>
      <rPr>
        <sz val="9"/>
        <color theme="5" tint="-0.249977111117893"/>
        <rFont val="Calibri"/>
        <family val="2"/>
        <scheme val="minor"/>
      </rPr>
      <t>no</t>
    </r>
    <r>
      <rPr>
        <sz val="9"/>
        <rFont val="Calibri"/>
        <family val="2"/>
        <scheme val="minor"/>
      </rPr>
      <t xml:space="preserve"> se evidencian CDPS para Santa Marta y Valledupar
no se evidencian CDP para ELDORADO</t>
    </r>
  </si>
  <si>
    <t xml:space="preserve"> Disponibles $2.911.834.583
En el reporte de los CDPS con corte al 30/09/2018 se encuentra anulado por valor de $4.500.000.000</t>
  </si>
  <si>
    <t xml:space="preserve">CUMPLIDAS A SEPT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</si>
</sst>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 * #,##0_ ;_ * \-#,##0_ ;_ * &quot;-&quot;??_ ;_ @_ "/>
    <numFmt numFmtId="167" formatCode="_(* #,##0_);_(* \(#,##0\);_(* &quot;-&quot;??_);_(@_)"/>
    <numFmt numFmtId="168" formatCode="_ * #,##0.00000000_ ;_ * \-#,##0.00000000_ ;_ * &quot;-&quot;??_ ;_ @_ "/>
    <numFmt numFmtId="169" formatCode="_ * #,##0.00_ ;_ * \-#,##0.00_ ;_ * &quot;-&quot;??_ ;_ @_ "/>
    <numFmt numFmtId="170" formatCode="_-* #,##0.00\ _€_-;\-* #,##0.00\ _€_-;_-* &quot;-&quot;??\ _€_-;_-@_-"/>
    <numFmt numFmtId="171" formatCode="0.0%"/>
    <numFmt numFmtId="172" formatCode="mmmm\-yyyy"/>
    <numFmt numFmtId="173" formatCode="dd/mm/yyyy;@"/>
    <numFmt numFmtId="174" formatCode="&quot;$&quot;\ #,##0_);[Red]\(&quot;$&quot;\ #,##0\)"/>
    <numFmt numFmtId="175" formatCode="&quot;$&quot;\ #,##0.00"/>
    <numFmt numFmtId="176" formatCode="&quot;$&quot;#,##0"/>
    <numFmt numFmtId="177" formatCode="_-* #,##0_-;\-* #,##0_-;_-* &quot;-&quot;??_-;_-@_-"/>
    <numFmt numFmtId="178" formatCode="_(&quot;$&quot;\ * #,##0_);_(&quot;$&quot;\ * \(#,##0\);_(&quot;$&quot;\ * &quot;-&quot;??_);_(@_)"/>
    <numFmt numFmtId="179" formatCode="&quot;$&quot;\ #,##0"/>
    <numFmt numFmtId="180" formatCode="d/mm/yyyy;@"/>
    <numFmt numFmtId="181" formatCode="#,##0;[Red]#,##0"/>
    <numFmt numFmtId="182" formatCode="#,##0.00_ ;\-#,##0.00\ "/>
    <numFmt numFmtId="183" formatCode="dd\-mm\-yy;@"/>
    <numFmt numFmtId="184" formatCode="0;[Red]0"/>
  </numFmts>
  <fonts count="11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name val="Arial"/>
      <family val="2"/>
    </font>
    <font>
      <b/>
      <sz val="10"/>
      <name val="Arial"/>
      <family val="2"/>
    </font>
    <font>
      <sz val="10"/>
      <color indexed="8"/>
      <name val="MS Sans Serif"/>
      <family val="2"/>
    </font>
    <font>
      <sz val="11"/>
      <color indexed="8"/>
      <name val="Arial"/>
      <family val="2"/>
    </font>
    <font>
      <sz val="10"/>
      <name val="Courier"/>
      <family val="3"/>
    </font>
    <font>
      <b/>
      <sz val="11.05"/>
      <color indexed="8"/>
      <name val="Arial"/>
      <family val="2"/>
    </font>
    <font>
      <b/>
      <sz val="9"/>
      <color indexed="81"/>
      <name val="Tahoma"/>
      <family val="2"/>
    </font>
    <font>
      <sz val="9"/>
      <color indexed="81"/>
      <name val="Tahoma"/>
      <family val="2"/>
    </font>
    <font>
      <sz val="11"/>
      <color theme="1"/>
      <name val="Calibri"/>
      <family val="2"/>
      <scheme val="minor"/>
    </font>
    <font>
      <u/>
      <sz val="10"/>
      <color theme="10"/>
      <name val="Arial"/>
      <family val="2"/>
    </font>
    <font>
      <sz val="11"/>
      <color theme="1"/>
      <name val="Arial"/>
      <family val="2"/>
    </font>
    <font>
      <sz val="11"/>
      <color rgb="FF000000"/>
      <name val="Calibri"/>
      <family val="2"/>
      <scheme val="minor"/>
    </font>
    <font>
      <sz val="10"/>
      <color theme="1"/>
      <name val="Arial"/>
      <family val="2"/>
    </font>
    <font>
      <b/>
      <sz val="10"/>
      <color theme="0"/>
      <name val="Arial"/>
      <family val="2"/>
    </font>
    <font>
      <b/>
      <sz val="12"/>
      <color theme="0"/>
      <name val="Arial"/>
      <family val="2"/>
    </font>
    <font>
      <b/>
      <sz val="8"/>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b/>
      <sz val="16"/>
      <color theme="0"/>
      <name val="Arial"/>
      <family val="2"/>
    </font>
    <font>
      <b/>
      <sz val="10"/>
      <color theme="1"/>
      <name val="Arial"/>
      <family val="2"/>
    </font>
    <font>
      <sz val="12"/>
      <color theme="1"/>
      <name val="Arial"/>
      <family val="2"/>
    </font>
    <font>
      <sz val="12"/>
      <name val="Arial"/>
      <family val="2"/>
    </font>
    <font>
      <b/>
      <sz val="12"/>
      <color theme="0"/>
      <name val="Calibri"/>
      <family val="2"/>
      <scheme val="minor"/>
    </font>
    <font>
      <b/>
      <sz val="10"/>
      <color theme="1"/>
      <name val="Calibri"/>
      <family val="2"/>
      <scheme val="minor"/>
    </font>
    <font>
      <b/>
      <sz val="11"/>
      <name val="Calibri"/>
      <family val="2"/>
      <scheme val="minor"/>
    </font>
    <font>
      <sz val="11"/>
      <name val="Calibri"/>
      <family val="2"/>
      <scheme val="minor"/>
    </font>
    <font>
      <b/>
      <sz val="9"/>
      <color theme="1"/>
      <name val="Calibri"/>
      <family val="2"/>
      <scheme val="minor"/>
    </font>
    <font>
      <sz val="9"/>
      <color theme="1"/>
      <name val="Calibri"/>
      <family val="2"/>
      <scheme val="minor"/>
    </font>
    <font>
      <sz val="9"/>
      <color theme="1"/>
      <name val="Arial"/>
      <family val="2"/>
    </font>
    <font>
      <sz val="10"/>
      <color theme="1"/>
      <name val="Calibri"/>
      <family val="2"/>
      <scheme val="minor"/>
    </font>
    <font>
      <sz val="9"/>
      <color rgb="FF000000"/>
      <name val="Arial"/>
      <family val="2"/>
    </font>
    <font>
      <u/>
      <sz val="9"/>
      <color rgb="FF000000"/>
      <name val="Arial"/>
      <family val="2"/>
    </font>
    <font>
      <sz val="8"/>
      <color rgb="FF000000"/>
      <name val="Arial"/>
      <family val="2"/>
    </font>
    <font>
      <u/>
      <sz val="8"/>
      <color rgb="FF000000"/>
      <name val="Arial"/>
      <family val="2"/>
    </font>
    <font>
      <sz val="9"/>
      <name val="Arial"/>
      <family val="2"/>
    </font>
    <font>
      <b/>
      <sz val="8"/>
      <color theme="1"/>
      <name val="Calibri"/>
      <family val="2"/>
      <scheme val="minor"/>
    </font>
    <font>
      <sz val="8"/>
      <name val="Calibri"/>
      <family val="2"/>
      <scheme val="minor"/>
    </font>
    <font>
      <sz val="11"/>
      <color rgb="FFFF0000"/>
      <name val="Calibri"/>
      <family val="2"/>
      <scheme val="minor"/>
    </font>
    <font>
      <b/>
      <sz val="10"/>
      <color rgb="FFFF0000"/>
      <name val="Arial"/>
      <family val="2"/>
    </font>
    <font>
      <sz val="10"/>
      <color rgb="FFFF0000"/>
      <name val="Calibri"/>
      <family val="2"/>
      <scheme val="minor"/>
    </font>
    <font>
      <sz val="10"/>
      <color rgb="FFFF0000"/>
      <name val="Arial"/>
      <family val="2"/>
    </font>
    <font>
      <b/>
      <sz val="14"/>
      <color theme="1"/>
      <name val="Calibri"/>
      <family val="2"/>
      <scheme val="minor"/>
    </font>
    <font>
      <sz val="14"/>
      <color theme="1"/>
      <name val="Calibri"/>
      <family val="2"/>
      <scheme val="minor"/>
    </font>
    <font>
      <sz val="8"/>
      <name val="Arial"/>
      <family val="2"/>
    </font>
    <font>
      <sz val="11"/>
      <name val="Arial"/>
      <family val="2"/>
    </font>
    <font>
      <sz val="10"/>
      <name val="Book Antiqua"/>
      <family val="1"/>
    </font>
    <font>
      <b/>
      <sz val="10"/>
      <name val="Book Antiqua"/>
      <family val="1"/>
    </font>
    <font>
      <b/>
      <sz val="9"/>
      <name val="Arial"/>
      <family val="2"/>
    </font>
    <font>
      <sz val="10"/>
      <name val="Calibri"/>
      <family val="2"/>
      <scheme val="minor"/>
    </font>
    <font>
      <b/>
      <sz val="9"/>
      <color theme="1"/>
      <name val="Arial"/>
      <family val="2"/>
    </font>
    <font>
      <sz val="9"/>
      <color rgb="FFFF0000"/>
      <name val="Arial"/>
      <family val="2"/>
    </font>
    <font>
      <b/>
      <sz val="10"/>
      <color rgb="FFFF0000"/>
      <name val="Calibri"/>
      <family val="2"/>
      <scheme val="minor"/>
    </font>
    <font>
      <sz val="9"/>
      <color theme="9" tint="-0.249977111117893"/>
      <name val="Arial"/>
      <family val="2"/>
    </font>
    <font>
      <b/>
      <sz val="10"/>
      <name val="Calibri"/>
      <family val="2"/>
      <scheme val="minor"/>
    </font>
    <font>
      <sz val="11"/>
      <color theme="1"/>
      <name val="Calibri"/>
      <family val="2"/>
    </font>
    <font>
      <b/>
      <sz val="11"/>
      <color theme="1"/>
      <name val="Calibri"/>
      <family val="2"/>
    </font>
    <font>
      <b/>
      <sz val="9"/>
      <color theme="0"/>
      <name val="Calibri"/>
      <family val="2"/>
      <scheme val="minor"/>
    </font>
    <font>
      <sz val="9"/>
      <name val="Calibri"/>
      <family val="2"/>
      <scheme val="minor"/>
    </font>
    <font>
      <b/>
      <sz val="9"/>
      <name val="Calibri"/>
      <family val="2"/>
      <scheme val="minor"/>
    </font>
    <font>
      <sz val="9"/>
      <color rgb="FFFF0000"/>
      <name val="Calibri"/>
      <family val="2"/>
      <scheme val="minor"/>
    </font>
    <font>
      <u/>
      <sz val="9"/>
      <name val="Calibri"/>
      <family val="2"/>
      <scheme val="minor"/>
    </font>
    <font>
      <b/>
      <u/>
      <sz val="9"/>
      <name val="Calibri"/>
      <family val="2"/>
      <scheme val="minor"/>
    </font>
    <font>
      <sz val="11"/>
      <name val="Calibri"/>
      <family val="2"/>
    </font>
    <font>
      <b/>
      <sz val="8"/>
      <color theme="1"/>
      <name val="Calibri"/>
      <family val="2"/>
    </font>
    <font>
      <b/>
      <sz val="8"/>
      <name val="Calibri"/>
      <family val="2"/>
      <scheme val="minor"/>
    </font>
    <font>
      <sz val="8"/>
      <color theme="1"/>
      <name val="Calibri"/>
      <family val="2"/>
      <scheme val="minor"/>
    </font>
    <font>
      <sz val="8"/>
      <color rgb="FFFF0000"/>
      <name val="Arial"/>
      <family val="2"/>
    </font>
    <font>
      <sz val="8"/>
      <color theme="1"/>
      <name val="Arial"/>
      <family val="2"/>
    </font>
    <font>
      <b/>
      <sz val="8"/>
      <name val="Arial"/>
      <family val="2"/>
    </font>
    <font>
      <sz val="8"/>
      <color rgb="FFFF0000"/>
      <name val="Calibri"/>
      <family val="2"/>
      <scheme val="minor"/>
    </font>
    <font>
      <u/>
      <sz val="9"/>
      <color theme="1"/>
      <name val="Calibri"/>
      <family val="2"/>
      <scheme val="minor"/>
    </font>
    <font>
      <u/>
      <sz val="9"/>
      <color rgb="FF7030A0"/>
      <name val="Calibri"/>
      <family val="2"/>
      <scheme val="minor"/>
    </font>
    <font>
      <b/>
      <u/>
      <sz val="9"/>
      <color rgb="FF7030A0"/>
      <name val="Calibri"/>
      <family val="2"/>
      <scheme val="minor"/>
    </font>
    <font>
      <sz val="9"/>
      <color theme="5"/>
      <name val="Calibri"/>
      <family val="2"/>
      <scheme val="minor"/>
    </font>
    <font>
      <sz val="12"/>
      <color rgb="FFFF0000"/>
      <name val="Calibri"/>
      <family val="2"/>
      <scheme val="minor"/>
    </font>
    <font>
      <b/>
      <sz val="9"/>
      <color rgb="FFFF0000"/>
      <name val="Calibri"/>
      <family val="2"/>
      <scheme val="minor"/>
    </font>
    <font>
      <u/>
      <sz val="10"/>
      <name val="Calibri"/>
      <family val="2"/>
      <scheme val="minor"/>
    </font>
    <font>
      <b/>
      <sz val="11"/>
      <color rgb="FFFF0000"/>
      <name val="Calibri"/>
      <family val="2"/>
      <scheme val="minor"/>
    </font>
    <font>
      <sz val="9"/>
      <color theme="5" tint="-0.249977111117893"/>
      <name val="Calibri"/>
      <family val="2"/>
      <scheme val="minor"/>
    </font>
    <font>
      <sz val="11"/>
      <color indexed="10"/>
      <name val="Calibri"/>
      <family val="2"/>
    </font>
  </fonts>
  <fills count="28">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
      <patternFill patternType="solid">
        <fgColor theme="4"/>
      </patternFill>
    </fill>
    <fill>
      <patternFill patternType="solid">
        <fgColor theme="4" tint="0.59999389629810485"/>
        <bgColor indexed="65"/>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7999816888943144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right/>
      <top style="thin">
        <color auto="1"/>
      </top>
      <bottom/>
      <diagonal/>
    </border>
    <border>
      <left/>
      <right style="thin">
        <color auto="1"/>
      </right>
      <top/>
      <bottom/>
      <diagonal/>
    </border>
    <border>
      <left/>
      <right/>
      <top/>
      <bottom style="thin">
        <color indexed="64"/>
      </bottom>
      <diagonal/>
    </border>
    <border>
      <left style="thin">
        <color indexed="64"/>
      </left>
      <right style="thin">
        <color theme="4" tint="0.39991454817346722"/>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4506668294322"/>
      </top>
      <bottom style="thin">
        <color theme="4" tint="0.39994506668294322"/>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s>
  <cellStyleXfs count="180">
    <xf numFmtId="0" fontId="0" fillId="0" borderId="0"/>
    <xf numFmtId="0" fontId="39" fillId="0" borderId="0" applyNumberFormat="0" applyFill="0" applyBorder="0" applyAlignment="0" applyProtection="0"/>
    <xf numFmtId="165" fontId="3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8" fontId="29" fillId="0" borderId="0" applyFont="0" applyFill="0" applyBorder="0" applyAlignment="0" applyProtection="0"/>
    <xf numFmtId="165" fontId="29" fillId="0" borderId="0" applyFont="0" applyFill="0" applyBorder="0" applyAlignment="0" applyProtection="0"/>
    <xf numFmtId="16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9"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9" fontId="29"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65" fontId="32"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4" fontId="38" fillId="0" borderId="0" applyFont="0" applyFill="0" applyBorder="0" applyAlignment="0" applyProtection="0"/>
    <xf numFmtId="164" fontId="33" fillId="0" borderId="0" applyFont="0" applyFill="0" applyBorder="0" applyAlignment="0" applyProtection="0"/>
    <xf numFmtId="164" fontId="29" fillId="0" borderId="0" applyFont="0" applyFill="0" applyBorder="0" applyAlignment="0" applyProtection="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29" fillId="0" borderId="0"/>
    <xf numFmtId="0" fontId="29" fillId="0" borderId="0"/>
    <xf numFmtId="0" fontId="29" fillId="0" borderId="0"/>
    <xf numFmtId="0" fontId="29" fillId="0" borderId="0"/>
    <xf numFmtId="0" fontId="29" fillId="0" borderId="0"/>
    <xf numFmtId="0" fontId="34" fillId="0" borderId="0"/>
    <xf numFmtId="0" fontId="40" fillId="0" borderId="0"/>
    <xf numFmtId="0" fontId="29" fillId="0" borderId="0"/>
    <xf numFmtId="0" fontId="34" fillId="0" borderId="0"/>
    <xf numFmtId="0" fontId="38" fillId="0" borderId="0"/>
    <xf numFmtId="0" fontId="38" fillId="0" borderId="0"/>
    <xf numFmtId="0" fontId="38" fillId="0" borderId="0"/>
    <xf numFmtId="0" fontId="41" fillId="0" borderId="0"/>
    <xf numFmtId="0" fontId="38" fillId="0" borderId="0"/>
    <xf numFmtId="0" fontId="40" fillId="0" borderId="0"/>
    <xf numFmtId="0" fontId="38" fillId="0" borderId="0"/>
    <xf numFmtId="0" fontId="29" fillId="0" borderId="0"/>
    <xf numFmtId="0" fontId="38" fillId="0" borderId="0"/>
    <xf numFmtId="0" fontId="38" fillId="0" borderId="0"/>
    <xf numFmtId="0" fontId="38" fillId="0" borderId="0"/>
    <xf numFmtId="0" fontId="41" fillId="0" borderId="0"/>
    <xf numFmtId="0" fontId="32" fillId="0" borderId="0"/>
    <xf numFmtId="0" fontId="40" fillId="0" borderId="0"/>
    <xf numFmtId="0" fontId="40" fillId="0" borderId="0"/>
    <xf numFmtId="0" fontId="42"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48" fillId="6" borderId="0" applyNumberFormat="0" applyBorder="0" applyAlignment="0" applyProtection="0"/>
    <xf numFmtId="0" fontId="28" fillId="7" borderId="0" applyNumberFormat="0" applyBorder="0" applyAlignment="0" applyProtection="0"/>
    <xf numFmtId="0" fontId="27" fillId="8" borderId="0" applyNumberFormat="0" applyBorder="0" applyAlignment="0" applyProtection="0"/>
    <xf numFmtId="0" fontId="27" fillId="0" borderId="0"/>
    <xf numFmtId="44" fontId="27" fillId="0" borderId="0" applyFont="0" applyFill="0" applyBorder="0" applyAlignment="0" applyProtection="0"/>
    <xf numFmtId="0" fontId="26" fillId="0" borderId="0"/>
    <xf numFmtId="0" fontId="26" fillId="8" borderId="0" applyNumberFormat="0" applyBorder="0" applyAlignment="0" applyProtection="0"/>
    <xf numFmtId="0" fontId="25" fillId="0" borderId="0"/>
    <xf numFmtId="0" fontId="25" fillId="8" borderId="0" applyNumberFormat="0" applyBorder="0" applyAlignment="0" applyProtection="0"/>
    <xf numFmtId="165"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0" fontId="21" fillId="0" borderId="0"/>
    <xf numFmtId="0" fontId="21" fillId="8" borderId="0" applyNumberFormat="0" applyBorder="0" applyAlignment="0" applyProtection="0"/>
    <xf numFmtId="43" fontId="21" fillId="0" borderId="0" applyFont="0" applyFill="0" applyBorder="0" applyAlignment="0" applyProtection="0"/>
    <xf numFmtId="164" fontId="21" fillId="0" borderId="0" applyFont="0" applyFill="0" applyBorder="0" applyAlignment="0" applyProtection="0"/>
    <xf numFmtId="0" fontId="74" fillId="0" borderId="0"/>
    <xf numFmtId="0" fontId="29" fillId="0" borderId="0"/>
    <xf numFmtId="0" fontId="20" fillId="0" borderId="0"/>
    <xf numFmtId="44" fontId="20" fillId="0" borderId="0" applyFont="0" applyFill="0" applyBorder="0" applyAlignment="0" applyProtection="0"/>
    <xf numFmtId="0" fontId="20" fillId="8" borderId="0" applyNumberFormat="0" applyBorder="0" applyAlignment="0" applyProtection="0"/>
    <xf numFmtId="0" fontId="20" fillId="0" borderId="0"/>
    <xf numFmtId="0" fontId="20" fillId="8" borderId="0" applyNumberFormat="0" applyBorder="0" applyAlignment="0" applyProtection="0"/>
    <xf numFmtId="0" fontId="74" fillId="0" borderId="0"/>
    <xf numFmtId="0" fontId="20" fillId="0" borderId="0"/>
    <xf numFmtId="0" fontId="20" fillId="8" borderId="0" applyNumberFormat="0" applyBorder="0" applyAlignment="0" applyProtection="0"/>
    <xf numFmtId="165"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19" fillId="0" borderId="0"/>
    <xf numFmtId="0" fontId="19" fillId="8" borderId="0" applyNumberFormat="0" applyBorder="0" applyAlignment="0" applyProtection="0"/>
    <xf numFmtId="44" fontId="19" fillId="0" borderId="0" applyFont="0" applyFill="0" applyBorder="0" applyAlignment="0" applyProtection="0"/>
    <xf numFmtId="0" fontId="18" fillId="0" borderId="0"/>
    <xf numFmtId="0" fontId="18" fillId="8" borderId="0" applyNumberFormat="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0" fontId="17" fillId="0" borderId="0"/>
    <xf numFmtId="44" fontId="17" fillId="0" borderId="0" applyFont="0" applyFill="0" applyBorder="0" applyAlignment="0" applyProtection="0"/>
    <xf numFmtId="0" fontId="17" fillId="8" borderId="0" applyNumberFormat="0" applyBorder="0" applyAlignment="0" applyProtection="0"/>
    <xf numFmtId="0" fontId="15" fillId="0" borderId="0"/>
    <xf numFmtId="0" fontId="15" fillId="8" borderId="0" applyNumberFormat="0" applyBorder="0" applyAlignment="0" applyProtection="0"/>
    <xf numFmtId="165" fontId="15" fillId="0" borderId="0" applyFont="0" applyFill="0" applyBorder="0" applyAlignment="0" applyProtection="0"/>
    <xf numFmtId="43" fontId="15" fillId="0" borderId="0" applyFont="0" applyFill="0" applyBorder="0" applyAlignment="0" applyProtection="0"/>
    <xf numFmtId="9" fontId="29" fillId="0" borderId="0" applyFont="0" applyFill="0" applyBorder="0" applyAlignment="0" applyProtection="0"/>
    <xf numFmtId="0" fontId="14" fillId="22" borderId="0" applyNumberFormat="0" applyBorder="0" applyAlignment="0" applyProtection="0"/>
    <xf numFmtId="0" fontId="48" fillId="23" borderId="0" applyNumberFormat="0" applyBorder="0" applyAlignment="0" applyProtection="0"/>
    <xf numFmtId="0" fontId="13" fillId="0" borderId="0"/>
    <xf numFmtId="0" fontId="13" fillId="8" borderId="0" applyNumberFormat="0" applyBorder="0" applyAlignment="0" applyProtection="0"/>
    <xf numFmtId="0" fontId="13" fillId="0" borderId="0"/>
    <xf numFmtId="0" fontId="13" fillId="8" borderId="0" applyNumberFormat="0" applyBorder="0" applyAlignment="0" applyProtection="0"/>
    <xf numFmtId="0" fontId="12" fillId="0" borderId="0"/>
    <xf numFmtId="0" fontId="12" fillId="8" borderId="0" applyNumberFormat="0" applyBorder="0" applyAlignment="0" applyProtection="0"/>
    <xf numFmtId="165"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1" fillId="0" borderId="0"/>
    <xf numFmtId="0" fontId="11" fillId="8" borderId="0" applyNumberFormat="0" applyBorder="0" applyAlignment="0" applyProtection="0"/>
    <xf numFmtId="0" fontId="11" fillId="8" borderId="0" applyNumberFormat="0" applyBorder="0" applyAlignment="0" applyProtection="0"/>
    <xf numFmtId="0" fontId="11" fillId="0" borderId="0"/>
    <xf numFmtId="0" fontId="10" fillId="0" borderId="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164" fontId="10" fillId="0" borderId="0" applyFont="0" applyFill="0" applyBorder="0" applyAlignment="0" applyProtection="0"/>
    <xf numFmtId="0" fontId="10" fillId="0" borderId="0"/>
    <xf numFmtId="0" fontId="9" fillId="0" borderId="0"/>
    <xf numFmtId="0" fontId="9" fillId="8" borderId="0" applyNumberFormat="0" applyBorder="0" applyAlignment="0" applyProtection="0"/>
    <xf numFmtId="0" fontId="9" fillId="8" borderId="0" applyNumberFormat="0" applyBorder="0" applyAlignment="0" applyProtection="0"/>
    <xf numFmtId="44" fontId="9" fillId="0" borderId="0" applyFont="0" applyFill="0" applyBorder="0" applyAlignment="0" applyProtection="0"/>
    <xf numFmtId="0" fontId="9" fillId="0" borderId="0"/>
    <xf numFmtId="0" fontId="8" fillId="0" borderId="0"/>
    <xf numFmtId="0" fontId="8" fillId="8" borderId="0" applyNumberFormat="0" applyBorder="0" applyAlignment="0" applyProtection="0"/>
    <xf numFmtId="0" fontId="8" fillId="8"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7" fillId="8" borderId="0" applyNumberFormat="0" applyBorder="0" applyAlignment="0" applyProtection="0"/>
    <xf numFmtId="42" fontId="7" fillId="0" borderId="0" applyFont="0" applyFill="0" applyBorder="0" applyAlignment="0" applyProtection="0"/>
    <xf numFmtId="0" fontId="74" fillId="0" borderId="0"/>
    <xf numFmtId="0" fontId="6" fillId="0" borderId="0"/>
    <xf numFmtId="0" fontId="6" fillId="0" borderId="0"/>
  </cellStyleXfs>
  <cellXfs count="2132">
    <xf numFmtId="0" fontId="0" fillId="0" borderId="0" xfId="0"/>
    <xf numFmtId="0" fontId="29" fillId="0" borderId="0" xfId="0" applyFont="1" applyAlignment="1">
      <alignment vertical="center"/>
    </xf>
    <xf numFmtId="0" fontId="29" fillId="0" borderId="1" xfId="0" applyFont="1" applyFill="1" applyBorder="1" applyAlignment="1">
      <alignment horizontal="center" vertical="center"/>
    </xf>
    <xf numFmtId="0" fontId="30" fillId="0" borderId="1" xfId="1" applyFont="1" applyFill="1" applyBorder="1" applyAlignment="1">
      <alignment vertical="center" wrapText="1"/>
    </xf>
    <xf numFmtId="3" fontId="29" fillId="0" borderId="1" xfId="58" applyNumberFormat="1" applyFont="1" applyFill="1" applyBorder="1" applyAlignment="1">
      <alignment vertical="center" wrapText="1"/>
    </xf>
    <xf numFmtId="3" fontId="29" fillId="0" borderId="1" xfId="63" applyNumberFormat="1" applyFont="1" applyFill="1" applyBorder="1" applyAlignment="1">
      <alignment vertical="center" wrapText="1"/>
    </xf>
    <xf numFmtId="9" fontId="31" fillId="3" borderId="1" xfId="92" applyFont="1" applyFill="1" applyBorder="1" applyAlignment="1">
      <alignment horizontal="center" vertical="center" wrapText="1"/>
    </xf>
    <xf numFmtId="9" fontId="31" fillId="4" borderId="1" xfId="92" applyFont="1" applyFill="1" applyBorder="1" applyAlignment="1">
      <alignment horizontal="center" vertical="center" wrapText="1"/>
    </xf>
    <xf numFmtId="0" fontId="29" fillId="0" borderId="0" xfId="0" applyFont="1" applyFill="1" applyAlignment="1">
      <alignment vertical="center"/>
    </xf>
    <xf numFmtId="0" fontId="29" fillId="0" borderId="0" xfId="0" applyFont="1" applyAlignment="1">
      <alignment horizontal="center" vertical="center"/>
    </xf>
    <xf numFmtId="0" fontId="29" fillId="0" borderId="1" xfId="62" applyFont="1" applyFill="1" applyBorder="1" applyAlignment="1">
      <alignment vertical="center" wrapText="1"/>
    </xf>
    <xf numFmtId="3" fontId="29" fillId="0" borderId="1" xfId="62" applyNumberFormat="1" applyFont="1" applyFill="1" applyBorder="1" applyAlignment="1">
      <alignment vertical="center" wrapText="1"/>
    </xf>
    <xf numFmtId="167" fontId="43" fillId="5" borderId="1" xfId="27" applyNumberFormat="1" applyFont="1" applyFill="1" applyBorder="1" applyAlignment="1">
      <alignment vertical="center" wrapText="1"/>
    </xf>
    <xf numFmtId="9" fontId="43" fillId="5" borderId="1" xfId="90" applyFont="1" applyFill="1" applyBorder="1" applyAlignment="1">
      <alignment horizontal="center" vertical="center" wrapText="1"/>
    </xf>
    <xf numFmtId="167" fontId="43" fillId="2" borderId="1" xfId="27" applyNumberFormat="1" applyFont="1" applyFill="1" applyBorder="1" applyAlignment="1">
      <alignment vertical="center" wrapText="1"/>
    </xf>
    <xf numFmtId="9" fontId="43" fillId="2" borderId="1" xfId="90" applyFont="1" applyFill="1" applyBorder="1" applyAlignment="1">
      <alignment horizontal="center" vertical="center" wrapText="1"/>
    </xf>
    <xf numFmtId="3" fontId="29" fillId="0" borderId="0" xfId="0" applyNumberFormat="1" applyFont="1" applyAlignment="1">
      <alignment vertical="center"/>
    </xf>
    <xf numFmtId="3" fontId="0" fillId="0" borderId="1" xfId="63" applyNumberFormat="1" applyFont="1" applyFill="1" applyBorder="1" applyAlignment="1">
      <alignment vertical="center" wrapText="1"/>
    </xf>
    <xf numFmtId="171" fontId="31" fillId="3" borderId="1" xfId="92" applyNumberFormat="1" applyFont="1" applyFill="1" applyBorder="1" applyAlignment="1">
      <alignment horizontal="center" vertical="center" wrapText="1"/>
    </xf>
    <xf numFmtId="171" fontId="31" fillId="4" borderId="1" xfId="92" applyNumberFormat="1" applyFont="1" applyFill="1" applyBorder="1" applyAlignment="1">
      <alignment horizontal="center" vertical="center" wrapText="1"/>
    </xf>
    <xf numFmtId="9" fontId="31" fillId="4" borderId="1" xfId="92" applyNumberFormat="1" applyFont="1" applyFill="1" applyBorder="1" applyAlignment="1">
      <alignment horizontal="center" vertical="center" wrapText="1"/>
    </xf>
    <xf numFmtId="3" fontId="0" fillId="0" borderId="0" xfId="0" applyNumberFormat="1" applyFont="1" applyAlignment="1">
      <alignment vertical="center"/>
    </xf>
    <xf numFmtId="0" fontId="43" fillId="2" borderId="1" xfId="46" applyFont="1" applyFill="1" applyBorder="1" applyAlignment="1">
      <alignment horizontal="center" vertical="center" wrapText="1"/>
    </xf>
    <xf numFmtId="9" fontId="31" fillId="3" borderId="1" xfId="92" applyNumberFormat="1" applyFont="1" applyFill="1" applyBorder="1" applyAlignment="1">
      <alignment horizontal="center" vertical="center" wrapText="1"/>
    </xf>
    <xf numFmtId="9" fontId="31" fillId="0" borderId="1" xfId="92" applyFont="1" applyFill="1" applyBorder="1" applyAlignment="1">
      <alignment horizontal="center" vertical="center" wrapText="1"/>
    </xf>
    <xf numFmtId="9" fontId="31" fillId="0" borderId="1" xfId="92" applyNumberFormat="1" applyFont="1" applyFill="1" applyBorder="1" applyAlignment="1">
      <alignment horizontal="center" vertical="center" wrapText="1"/>
    </xf>
    <xf numFmtId="0" fontId="46" fillId="6" borderId="1" xfId="97" applyFont="1" applyBorder="1" applyAlignment="1">
      <alignment horizontal="center" vertical="center" wrapText="1"/>
    </xf>
    <xf numFmtId="167" fontId="47" fillId="7" borderId="1" xfId="98" applyNumberFormat="1" applyFont="1" applyBorder="1" applyAlignment="1">
      <alignment vertical="center" wrapText="1"/>
    </xf>
    <xf numFmtId="167" fontId="46" fillId="6" borderId="1" xfId="97" applyNumberFormat="1" applyFont="1" applyBorder="1" applyAlignment="1">
      <alignment vertical="center" wrapText="1"/>
    </xf>
    <xf numFmtId="10" fontId="46" fillId="6" borderId="1" xfId="97" applyNumberFormat="1" applyFont="1" applyBorder="1" applyAlignment="1">
      <alignment horizontal="center" vertical="center" wrapText="1"/>
    </xf>
    <xf numFmtId="0" fontId="46" fillId="6" borderId="2" xfId="97" applyFont="1" applyBorder="1" applyAlignment="1">
      <alignment horizontal="center" vertical="center" wrapText="1"/>
    </xf>
    <xf numFmtId="0" fontId="46" fillId="6" borderId="4" xfId="97" applyFont="1" applyBorder="1" applyAlignment="1">
      <alignment horizontal="center" vertical="center" wrapText="1"/>
    </xf>
    <xf numFmtId="0" fontId="46" fillId="6" borderId="3" xfId="97" applyFont="1" applyBorder="1" applyAlignment="1">
      <alignment horizontal="center" vertical="center" wrapText="1"/>
    </xf>
    <xf numFmtId="169" fontId="47" fillId="7" borderId="1" xfId="98" applyNumberFormat="1" applyFont="1" applyBorder="1" applyAlignment="1">
      <alignment vertical="center" wrapText="1"/>
    </xf>
    <xf numFmtId="169" fontId="47" fillId="7" borderId="1" xfId="98" applyNumberFormat="1" applyFont="1" applyBorder="1" applyAlignment="1">
      <alignment horizontal="center" vertical="center" wrapText="1"/>
    </xf>
    <xf numFmtId="10" fontId="47" fillId="7" borderId="1" xfId="98" applyNumberFormat="1" applyFont="1" applyBorder="1" applyAlignment="1">
      <alignment horizontal="center" vertical="center" wrapText="1"/>
    </xf>
    <xf numFmtId="0" fontId="40" fillId="0" borderId="0" xfId="100" applyFont="1" applyAlignment="1">
      <alignment horizontal="center" vertical="center"/>
    </xf>
    <xf numFmtId="0" fontId="40" fillId="0" borderId="0" xfId="100" applyFont="1"/>
    <xf numFmtId="0" fontId="42" fillId="0" borderId="0" xfId="100" applyFont="1" applyAlignment="1">
      <alignment vertical="center"/>
    </xf>
    <xf numFmtId="0" fontId="42" fillId="0" borderId="0" xfId="100" applyFont="1" applyAlignment="1">
      <alignment vertical="center" wrapText="1"/>
    </xf>
    <xf numFmtId="0" fontId="50" fillId="8" borderId="8" xfId="99" applyFont="1" applyBorder="1" applyAlignment="1" applyProtection="1">
      <alignment horizontal="center" vertical="center" wrapText="1"/>
      <protection locked="0"/>
    </xf>
    <xf numFmtId="0" fontId="50" fillId="8" borderId="9" xfId="99" applyFont="1" applyBorder="1" applyAlignment="1" applyProtection="1">
      <alignment horizontal="center" vertical="center" wrapText="1"/>
    </xf>
    <xf numFmtId="0" fontId="50" fillId="8" borderId="8" xfId="99" applyFont="1" applyBorder="1" applyAlignment="1" applyProtection="1">
      <alignment horizontal="center" vertical="center" wrapText="1"/>
    </xf>
    <xf numFmtId="0" fontId="50" fillId="8" borderId="9" xfId="99" applyFont="1" applyBorder="1" applyAlignment="1" applyProtection="1">
      <alignment horizontal="center" vertical="center" wrapText="1"/>
      <protection locked="0"/>
    </xf>
    <xf numFmtId="0" fontId="50" fillId="8" borderId="14" xfId="99" applyFont="1" applyBorder="1" applyAlignment="1" applyProtection="1">
      <alignment horizontal="center" vertical="center" wrapText="1"/>
    </xf>
    <xf numFmtId="0" fontId="50" fillId="8" borderId="15" xfId="99" applyFont="1" applyBorder="1" applyAlignment="1" applyProtection="1">
      <alignment horizontal="center" vertical="center" wrapText="1"/>
    </xf>
    <xf numFmtId="0" fontId="50" fillId="8" borderId="15" xfId="99" applyFont="1" applyBorder="1" applyAlignment="1" applyProtection="1">
      <alignment horizontal="center" vertical="center" wrapText="1"/>
      <protection locked="0"/>
    </xf>
    <xf numFmtId="0" fontId="50" fillId="8" borderId="16" xfId="99" applyFont="1" applyBorder="1" applyAlignment="1" applyProtection="1">
      <alignment horizontal="center" vertical="center" wrapText="1"/>
      <protection locked="0"/>
    </xf>
    <xf numFmtId="0" fontId="51" fillId="0" borderId="0" xfId="100" applyFont="1" applyAlignment="1">
      <alignment horizontal="center" vertical="center"/>
    </xf>
    <xf numFmtId="0" fontId="51" fillId="0" borderId="17" xfId="100" applyFont="1" applyBorder="1" applyAlignment="1">
      <alignment vertical="center" wrapText="1"/>
    </xf>
    <xf numFmtId="0" fontId="51" fillId="0" borderId="18" xfId="100" applyFont="1" applyBorder="1" applyAlignment="1">
      <alignment vertical="center" wrapText="1"/>
    </xf>
    <xf numFmtId="0" fontId="51" fillId="0" borderId="18" xfId="100" applyFont="1" applyBorder="1" applyAlignment="1">
      <alignment horizontal="center" vertical="center" wrapText="1"/>
    </xf>
    <xf numFmtId="44" fontId="51" fillId="0" borderId="19" xfId="101" applyFont="1" applyBorder="1" applyAlignment="1">
      <alignment vertical="center"/>
    </xf>
    <xf numFmtId="0" fontId="51" fillId="0" borderId="18" xfId="100" applyFont="1" applyBorder="1" applyAlignment="1">
      <alignment horizontal="center" vertical="center"/>
    </xf>
    <xf numFmtId="172" fontId="51" fillId="0" borderId="17" xfId="100" applyNumberFormat="1" applyFont="1" applyBorder="1" applyAlignment="1">
      <alignment horizontal="center" vertical="center"/>
    </xf>
    <xf numFmtId="172" fontId="51" fillId="0" borderId="18" xfId="100" applyNumberFormat="1" applyFont="1" applyBorder="1" applyAlignment="1">
      <alignment horizontal="center" vertical="center"/>
    </xf>
    <xf numFmtId="172" fontId="51" fillId="0" borderId="21" xfId="100" applyNumberFormat="1" applyFont="1" applyBorder="1" applyAlignment="1">
      <alignment horizontal="center" vertical="center"/>
    </xf>
    <xf numFmtId="0" fontId="51" fillId="0" borderId="0" xfId="100" applyFont="1"/>
    <xf numFmtId="0" fontId="51" fillId="0" borderId="22" xfId="100" applyFont="1" applyBorder="1" applyAlignment="1">
      <alignment vertical="center" wrapText="1"/>
    </xf>
    <xf numFmtId="0" fontId="51" fillId="0" borderId="23" xfId="100" applyFont="1" applyBorder="1" applyAlignment="1">
      <alignment vertical="center" wrapText="1"/>
    </xf>
    <xf numFmtId="0" fontId="51" fillId="0" borderId="23" xfId="100" applyFont="1" applyBorder="1" applyAlignment="1">
      <alignment horizontal="center" vertical="center" wrapText="1"/>
    </xf>
    <xf numFmtId="44" fontId="51" fillId="0" borderId="24" xfId="101" applyFont="1" applyBorder="1" applyAlignment="1">
      <alignment vertical="center"/>
    </xf>
    <xf numFmtId="0" fontId="51" fillId="0" borderId="23" xfId="100" applyFont="1" applyBorder="1" applyAlignment="1">
      <alignment horizontal="center" vertical="center"/>
    </xf>
    <xf numFmtId="172" fontId="51" fillId="0" borderId="26" xfId="100" applyNumberFormat="1" applyFont="1" applyBorder="1" applyAlignment="1">
      <alignment horizontal="center" vertical="center"/>
    </xf>
    <xf numFmtId="172" fontId="51" fillId="0" borderId="27" xfId="100" applyNumberFormat="1" applyFont="1" applyBorder="1" applyAlignment="1">
      <alignment horizontal="center" vertical="center"/>
    </xf>
    <xf numFmtId="0" fontId="51" fillId="0" borderId="27" xfId="100" applyFont="1" applyBorder="1" applyAlignment="1">
      <alignment horizontal="center" vertical="center" wrapText="1"/>
    </xf>
    <xf numFmtId="172" fontId="51" fillId="0" borderId="28" xfId="100" applyNumberFormat="1" applyFont="1" applyBorder="1" applyAlignment="1">
      <alignment horizontal="center" vertical="center"/>
    </xf>
    <xf numFmtId="0" fontId="51" fillId="0" borderId="24" xfId="100" applyFont="1" applyBorder="1" applyAlignment="1">
      <alignment horizontal="center" vertical="center" wrapText="1"/>
    </xf>
    <xf numFmtId="44" fontId="51" fillId="0" borderId="28" xfId="101" applyFont="1" applyBorder="1" applyAlignment="1">
      <alignment vertical="center"/>
    </xf>
    <xf numFmtId="0" fontId="51" fillId="0" borderId="29" xfId="100" applyFont="1" applyBorder="1" applyAlignment="1">
      <alignment vertical="center" wrapText="1"/>
    </xf>
    <xf numFmtId="44" fontId="51" fillId="0" borderId="30" xfId="101" applyFont="1" applyBorder="1" applyAlignment="1">
      <alignment vertical="center"/>
    </xf>
    <xf numFmtId="44" fontId="52" fillId="0" borderId="30" xfId="101" applyFont="1" applyFill="1" applyBorder="1" applyAlignment="1">
      <alignment vertical="center" wrapText="1"/>
    </xf>
    <xf numFmtId="44" fontId="52" fillId="0" borderId="28" xfId="101" applyFont="1" applyFill="1" applyBorder="1" applyAlignment="1">
      <alignment vertical="center" wrapText="1"/>
    </xf>
    <xf numFmtId="0" fontId="51" fillId="0" borderId="27" xfId="100" applyFont="1" applyBorder="1" applyAlignment="1">
      <alignment horizontal="center" vertical="center"/>
    </xf>
    <xf numFmtId="0" fontId="51" fillId="0" borderId="27" xfId="100" applyFont="1" applyBorder="1" applyAlignment="1">
      <alignment vertical="center" wrapText="1"/>
    </xf>
    <xf numFmtId="44" fontId="51" fillId="0" borderId="31" xfId="101" applyFont="1" applyBorder="1" applyAlignment="1">
      <alignment vertical="center"/>
    </xf>
    <xf numFmtId="0" fontId="51" fillId="0" borderId="26" xfId="100" applyFont="1" applyBorder="1" applyAlignment="1">
      <alignment vertical="center" wrapText="1"/>
    </xf>
    <xf numFmtId="0" fontId="51" fillId="0" borderId="26" xfId="100" applyFont="1" applyBorder="1" applyAlignment="1">
      <alignment vertical="center"/>
    </xf>
    <xf numFmtId="0" fontId="51" fillId="0" borderId="32" xfId="100" applyFont="1" applyBorder="1"/>
    <xf numFmtId="0" fontId="51" fillId="0" borderId="33" xfId="100" applyFont="1" applyBorder="1" applyAlignment="1">
      <alignment wrapText="1"/>
    </xf>
    <xf numFmtId="0" fontId="51" fillId="0" borderId="33" xfId="100" applyFont="1" applyBorder="1"/>
    <xf numFmtId="0" fontId="51" fillId="0" borderId="34" xfId="100" applyFont="1" applyBorder="1"/>
    <xf numFmtId="0" fontId="51" fillId="0" borderId="32" xfId="100" applyFont="1" applyBorder="1" applyAlignment="1">
      <alignment wrapText="1"/>
    </xf>
    <xf numFmtId="0" fontId="51" fillId="0" borderId="35" xfId="100" applyFont="1" applyBorder="1"/>
    <xf numFmtId="0" fontId="51" fillId="0" borderId="36" xfId="100" applyFont="1" applyBorder="1"/>
    <xf numFmtId="0" fontId="51" fillId="0" borderId="37" xfId="100" applyFont="1" applyBorder="1"/>
    <xf numFmtId="0" fontId="51" fillId="0" borderId="38" xfId="100" applyFont="1" applyBorder="1"/>
    <xf numFmtId="0" fontId="40" fillId="0" borderId="0" xfId="100" applyFont="1" applyAlignment="1">
      <alignment wrapText="1"/>
    </xf>
    <xf numFmtId="44" fontId="40" fillId="0" borderId="0" xfId="101" applyFont="1"/>
    <xf numFmtId="0" fontId="26" fillId="0" borderId="0" xfId="102"/>
    <xf numFmtId="0" fontId="42" fillId="0" borderId="0" xfId="102" applyFont="1" applyAlignment="1">
      <alignment vertical="center"/>
    </xf>
    <xf numFmtId="0" fontId="54" fillId="8" borderId="9" xfId="103" applyFont="1" applyBorder="1" applyAlignment="1" applyProtection="1">
      <alignment horizontal="center" vertical="center" wrapText="1"/>
      <protection locked="0"/>
    </xf>
    <xf numFmtId="0" fontId="54" fillId="8" borderId="9" xfId="103" applyFont="1" applyBorder="1" applyAlignment="1" applyProtection="1">
      <alignment horizontal="center" vertical="center" wrapText="1"/>
    </xf>
    <xf numFmtId="0" fontId="56" fillId="0" borderId="47" xfId="102" applyFont="1" applyBorder="1" applyAlignment="1">
      <alignment horizontal="left" vertical="center" wrapText="1"/>
    </xf>
    <xf numFmtId="0" fontId="26" fillId="0" borderId="6" xfId="102" applyBorder="1"/>
    <xf numFmtId="0" fontId="56" fillId="0" borderId="1" xfId="102" applyFont="1" applyBorder="1" applyAlignment="1">
      <alignment horizontal="left" vertical="center" wrapText="1"/>
    </xf>
    <xf numFmtId="0" fontId="47" fillId="10" borderId="5" xfId="102" applyFont="1" applyFill="1" applyBorder="1" applyAlignment="1">
      <alignment vertical="center"/>
    </xf>
    <xf numFmtId="0" fontId="26" fillId="0" borderId="1" xfId="102" applyBorder="1"/>
    <xf numFmtId="0" fontId="26" fillId="0" borderId="51" xfId="102" applyBorder="1"/>
    <xf numFmtId="0" fontId="26" fillId="0" borderId="5" xfId="102" applyBorder="1"/>
    <xf numFmtId="0" fontId="47" fillId="0" borderId="50" xfId="102" applyFont="1" applyBorder="1" applyAlignment="1">
      <alignment horizontal="center" vertical="center" wrapText="1"/>
    </xf>
    <xf numFmtId="0" fontId="47" fillId="9" borderId="5" xfId="102" applyFont="1" applyFill="1" applyBorder="1" applyAlignment="1">
      <alignment vertical="center"/>
    </xf>
    <xf numFmtId="0" fontId="26" fillId="0" borderId="54" xfId="102" applyBorder="1"/>
    <xf numFmtId="0" fontId="26" fillId="0" borderId="55" xfId="102" applyBorder="1"/>
    <xf numFmtId="0" fontId="26" fillId="0" borderId="56" xfId="102" applyBorder="1"/>
    <xf numFmtId="174" fontId="26" fillId="0" borderId="6" xfId="102" applyNumberFormat="1" applyBorder="1" applyAlignment="1">
      <alignment wrapText="1"/>
    </xf>
    <xf numFmtId="0" fontId="26" fillId="0" borderId="6" xfId="102" applyBorder="1" applyAlignment="1">
      <alignment vertical="center"/>
    </xf>
    <xf numFmtId="0" fontId="26" fillId="0" borderId="1" xfId="102" applyBorder="1" applyAlignment="1">
      <alignment vertical="center"/>
    </xf>
    <xf numFmtId="0" fontId="26" fillId="0" borderId="57" xfId="102" applyBorder="1"/>
    <xf numFmtId="0" fontId="42" fillId="0" borderId="0" xfId="102" applyFont="1" applyAlignment="1">
      <alignment horizontal="center" vertical="center"/>
    </xf>
    <xf numFmtId="0" fontId="54" fillId="8" borderId="8" xfId="103" applyFont="1" applyBorder="1" applyAlignment="1" applyProtection="1">
      <alignment horizontal="center" vertical="center" wrapText="1"/>
      <protection locked="0"/>
    </xf>
    <xf numFmtId="0" fontId="54" fillId="8" borderId="8" xfId="103" applyFont="1" applyBorder="1" applyAlignment="1" applyProtection="1">
      <alignment horizontal="center" vertical="center" wrapText="1"/>
    </xf>
    <xf numFmtId="0" fontId="26" fillId="0" borderId="1" xfId="102" applyBorder="1" applyAlignment="1">
      <alignment horizontal="center" vertical="center"/>
    </xf>
    <xf numFmtId="0" fontId="26" fillId="0" borderId="1" xfId="102" applyBorder="1" applyAlignment="1">
      <alignment horizontal="center"/>
    </xf>
    <xf numFmtId="49" fontId="26" fillId="0" borderId="58" xfId="102" applyNumberFormat="1" applyBorder="1" applyAlignment="1">
      <alignment horizontal="center" vertical="center" wrapText="1"/>
    </xf>
    <xf numFmtId="0" fontId="26" fillId="0" borderId="1" xfId="102" applyBorder="1" applyAlignment="1">
      <alignment horizontal="center" vertical="center" wrapText="1"/>
    </xf>
    <xf numFmtId="3" fontId="26" fillId="0" borderId="1" xfId="102" applyNumberFormat="1" applyBorder="1" applyAlignment="1">
      <alignment horizontal="center" vertical="center" wrapText="1"/>
    </xf>
    <xf numFmtId="3" fontId="56" fillId="0" borderId="1" xfId="102" applyNumberFormat="1" applyFont="1" applyBorder="1" applyAlignment="1">
      <alignment horizontal="center" vertical="center" wrapText="1"/>
    </xf>
    <xf numFmtId="17" fontId="26" fillId="0" borderId="1" xfId="102" applyNumberFormat="1" applyBorder="1" applyAlignment="1">
      <alignment horizontal="center" vertical="center"/>
    </xf>
    <xf numFmtId="3" fontId="56" fillId="0" borderId="1" xfId="102" applyNumberFormat="1" applyFont="1" applyFill="1" applyBorder="1" applyAlignment="1">
      <alignment horizontal="center" vertical="center" wrapText="1"/>
    </xf>
    <xf numFmtId="175" fontId="26" fillId="0" borderId="1" xfId="102" applyNumberFormat="1" applyBorder="1" applyAlignment="1">
      <alignment horizontal="center" vertical="center"/>
    </xf>
    <xf numFmtId="3" fontId="26" fillId="0" borderId="1" xfId="102" applyNumberFormat="1" applyBorder="1" applyAlignment="1">
      <alignment horizontal="center" vertical="center"/>
    </xf>
    <xf numFmtId="0" fontId="26" fillId="0" borderId="0" xfId="102" applyBorder="1" applyAlignment="1">
      <alignment horizontal="center" vertical="center"/>
    </xf>
    <xf numFmtId="3" fontId="56" fillId="0" borderId="0" xfId="102" applyNumberFormat="1" applyFont="1" applyBorder="1" applyAlignment="1">
      <alignment horizontal="center" vertical="center" wrapText="1"/>
    </xf>
    <xf numFmtId="0" fontId="57" fillId="0" borderId="53" xfId="102" applyFont="1" applyBorder="1" applyAlignment="1">
      <alignment horizontal="center" vertical="center" wrapText="1"/>
    </xf>
    <xf numFmtId="0" fontId="58" fillId="0" borderId="6" xfId="102" applyFont="1" applyBorder="1" applyAlignment="1">
      <alignment horizontal="center" vertical="center"/>
    </xf>
    <xf numFmtId="0" fontId="58" fillId="0" borderId="48" xfId="102" applyFont="1" applyBorder="1" applyAlignment="1">
      <alignment horizontal="center" vertical="center"/>
    </xf>
    <xf numFmtId="176" fontId="58" fillId="0" borderId="6" xfId="102" applyNumberFormat="1" applyFont="1" applyBorder="1" applyAlignment="1">
      <alignment horizontal="center" vertical="center"/>
    </xf>
    <xf numFmtId="49" fontId="57" fillId="0" borderId="59" xfId="102" applyNumberFormat="1" applyFont="1" applyBorder="1" applyAlignment="1">
      <alignment horizontal="center" vertical="center" wrapText="1"/>
    </xf>
    <xf numFmtId="1" fontId="57" fillId="9" borderId="5" xfId="102" quotePrefix="1" applyNumberFormat="1" applyFont="1" applyFill="1" applyBorder="1" applyAlignment="1">
      <alignment horizontal="center" vertical="center"/>
    </xf>
    <xf numFmtId="176" fontId="58" fillId="0" borderId="6" xfId="102" applyNumberFormat="1" applyFont="1" applyFill="1" applyBorder="1" applyAlignment="1">
      <alignment horizontal="center" vertical="center"/>
    </xf>
    <xf numFmtId="0" fontId="57" fillId="0" borderId="1" xfId="102" applyFont="1" applyBorder="1" applyAlignment="1">
      <alignment horizontal="center" vertical="center"/>
    </xf>
    <xf numFmtId="176" fontId="58" fillId="0" borderId="1" xfId="102" applyNumberFormat="1" applyFont="1" applyBorder="1" applyAlignment="1">
      <alignment horizontal="center" vertical="center"/>
    </xf>
    <xf numFmtId="3" fontId="56" fillId="9" borderId="1" xfId="102" applyNumberFormat="1" applyFont="1" applyFill="1" applyBorder="1" applyAlignment="1">
      <alignment horizontal="center" vertical="center"/>
    </xf>
    <xf numFmtId="0" fontId="26" fillId="0" borderId="0" xfId="102" applyAlignment="1">
      <alignment horizontal="center" vertical="center"/>
    </xf>
    <xf numFmtId="0" fontId="25" fillId="0" borderId="0" xfId="104"/>
    <xf numFmtId="0" fontId="42" fillId="0" borderId="0" xfId="104" applyFont="1" applyAlignment="1">
      <alignment vertical="center"/>
    </xf>
    <xf numFmtId="0" fontId="54" fillId="8" borderId="9" xfId="105" applyFont="1" applyBorder="1" applyAlignment="1" applyProtection="1">
      <alignment horizontal="center" vertical="center" wrapText="1"/>
      <protection locked="0"/>
    </xf>
    <xf numFmtId="0" fontId="54" fillId="8" borderId="8" xfId="105" applyFont="1" applyBorder="1" applyAlignment="1" applyProtection="1">
      <alignment horizontal="center" vertical="center" wrapText="1"/>
    </xf>
    <xf numFmtId="0" fontId="54" fillId="8" borderId="9" xfId="105" applyFont="1" applyBorder="1" applyAlignment="1" applyProtection="1">
      <alignment horizontal="center" vertical="center" wrapText="1"/>
    </xf>
    <xf numFmtId="0" fontId="60" fillId="9" borderId="1" xfId="105" applyFont="1" applyFill="1" applyBorder="1" applyAlignment="1" applyProtection="1">
      <alignment horizontal="center" vertical="center" wrapText="1"/>
    </xf>
    <xf numFmtId="0" fontId="54" fillId="9" borderId="1" xfId="105" applyFont="1" applyFill="1" applyBorder="1" applyAlignment="1" applyProtection="1">
      <alignment horizontal="center" vertical="center" wrapText="1"/>
    </xf>
    <xf numFmtId="0" fontId="54" fillId="9" borderId="47" xfId="105" applyFont="1" applyFill="1" applyBorder="1" applyAlignment="1" applyProtection="1">
      <alignment horizontal="center" vertical="center" wrapText="1"/>
    </xf>
    <xf numFmtId="0" fontId="54" fillId="9" borderId="47" xfId="105" applyFont="1" applyFill="1" applyBorder="1" applyAlignment="1" applyProtection="1">
      <alignment horizontal="center" vertical="center" wrapText="1"/>
      <protection locked="0"/>
    </xf>
    <xf numFmtId="0" fontId="60" fillId="9" borderId="60" xfId="105" applyFont="1" applyFill="1" applyBorder="1" applyAlignment="1" applyProtection="1">
      <alignment horizontal="center" vertical="center" wrapText="1"/>
      <protection locked="0"/>
    </xf>
    <xf numFmtId="0" fontId="59" fillId="9" borderId="1" xfId="104" applyFont="1" applyFill="1" applyBorder="1" applyAlignment="1">
      <alignment vertical="center" wrapText="1"/>
    </xf>
    <xf numFmtId="0" fontId="59" fillId="9" borderId="1" xfId="105" applyFont="1" applyFill="1" applyBorder="1" applyAlignment="1" applyProtection="1">
      <alignment vertical="center" wrapText="1"/>
    </xf>
    <xf numFmtId="0" fontId="59" fillId="9" borderId="1" xfId="105" applyFont="1" applyFill="1" applyBorder="1" applyAlignment="1" applyProtection="1">
      <alignment horizontal="center" vertical="center" wrapText="1"/>
    </xf>
    <xf numFmtId="167" fontId="59" fillId="9" borderId="1" xfId="106" applyNumberFormat="1" applyFont="1" applyFill="1" applyBorder="1" applyAlignment="1">
      <alignment horizontal="center" vertical="center" wrapText="1"/>
    </xf>
    <xf numFmtId="0" fontId="60" fillId="9" borderId="6" xfId="105" applyFont="1" applyFill="1" applyBorder="1" applyAlignment="1" applyProtection="1">
      <alignment horizontal="center" vertical="center" wrapText="1"/>
    </xf>
    <xf numFmtId="0" fontId="61" fillId="9" borderId="1" xfId="104" applyNumberFormat="1" applyFont="1" applyFill="1" applyBorder="1" applyAlignment="1">
      <alignment horizontal="justify" vertical="center" wrapText="1" readingOrder="1"/>
    </xf>
    <xf numFmtId="177" fontId="59" fillId="9" borderId="6" xfId="107" applyNumberFormat="1" applyFont="1" applyFill="1" applyBorder="1" applyAlignment="1">
      <alignment horizontal="center" vertical="center"/>
    </xf>
    <xf numFmtId="0" fontId="54" fillId="9" borderId="1" xfId="105" applyFont="1" applyFill="1" applyBorder="1" applyAlignment="1" applyProtection="1">
      <alignment horizontal="center" vertical="center" wrapText="1"/>
      <protection locked="0"/>
    </xf>
    <xf numFmtId="0" fontId="54" fillId="9" borderId="6" xfId="105" applyFont="1" applyFill="1" applyBorder="1" applyAlignment="1" applyProtection="1">
      <alignment horizontal="center" vertical="center" wrapText="1"/>
    </xf>
    <xf numFmtId="0" fontId="60" fillId="9" borderId="1" xfId="105" applyFont="1" applyFill="1" applyBorder="1" applyAlignment="1" applyProtection="1">
      <alignment horizontal="center" vertical="center" wrapText="1"/>
      <protection locked="0"/>
    </xf>
    <xf numFmtId="0" fontId="60" fillId="9" borderId="51" xfId="105" applyFont="1" applyFill="1" applyBorder="1" applyAlignment="1" applyProtection="1">
      <alignment horizontal="center" vertical="center" wrapText="1"/>
      <protection locked="0"/>
    </xf>
    <xf numFmtId="0" fontId="63" fillId="9" borderId="5" xfId="104" applyNumberFormat="1" applyFont="1" applyFill="1" applyBorder="1" applyAlignment="1">
      <alignment horizontal="justify" vertical="center" wrapText="1" readingOrder="1"/>
    </xf>
    <xf numFmtId="0" fontId="60" fillId="9" borderId="47" xfId="105" applyFont="1" applyFill="1" applyBorder="1" applyAlignment="1" applyProtection="1">
      <alignment horizontal="center" vertical="center" wrapText="1"/>
    </xf>
    <xf numFmtId="0" fontId="63" fillId="9" borderId="1" xfId="104" applyNumberFormat="1" applyFont="1" applyFill="1" applyBorder="1" applyAlignment="1">
      <alignment vertical="center" wrapText="1" readingOrder="1"/>
    </xf>
    <xf numFmtId="177" fontId="65" fillId="9" borderId="1" xfId="107" applyNumberFormat="1" applyFont="1" applyFill="1" applyBorder="1" applyAlignment="1">
      <alignment horizontal="center" vertical="center" wrapText="1"/>
    </xf>
    <xf numFmtId="0" fontId="61" fillId="9" borderId="5" xfId="104" applyNumberFormat="1" applyFont="1" applyFill="1" applyBorder="1" applyAlignment="1">
      <alignment horizontal="justify" vertical="center" wrapText="1" readingOrder="1"/>
    </xf>
    <xf numFmtId="165" fontId="59" fillId="9" borderId="1" xfId="106" applyFont="1" applyFill="1" applyBorder="1" applyAlignment="1" applyProtection="1">
      <alignment horizontal="center" vertical="center" wrapText="1"/>
    </xf>
    <xf numFmtId="0" fontId="59" fillId="9" borderId="6" xfId="104" applyFont="1" applyFill="1" applyBorder="1" applyAlignment="1">
      <alignment vertical="center" wrapText="1"/>
    </xf>
    <xf numFmtId="167" fontId="59" fillId="9" borderId="1" xfId="106" applyNumberFormat="1" applyFont="1" applyFill="1" applyBorder="1" applyAlignment="1">
      <alignment wrapText="1"/>
    </xf>
    <xf numFmtId="0" fontId="59" fillId="9" borderId="1" xfId="104" applyFont="1" applyFill="1" applyBorder="1" applyAlignment="1">
      <alignment horizontal="center" vertical="center" wrapText="1"/>
    </xf>
    <xf numFmtId="167" fontId="59" fillId="9" borderId="1" xfId="106" applyNumberFormat="1" applyFont="1" applyFill="1" applyBorder="1" applyAlignment="1">
      <alignment horizontal="right" wrapText="1"/>
    </xf>
    <xf numFmtId="0" fontId="59" fillId="0" borderId="1" xfId="104" applyFont="1" applyBorder="1" applyAlignment="1">
      <alignment vertical="center" wrapText="1"/>
    </xf>
    <xf numFmtId="0" fontId="61" fillId="9" borderId="1" xfId="104" applyNumberFormat="1" applyFont="1" applyFill="1" applyBorder="1" applyAlignment="1">
      <alignment vertical="center" wrapText="1" readingOrder="1"/>
    </xf>
    <xf numFmtId="177" fontId="59" fillId="0" borderId="6" xfId="106" applyNumberFormat="1" applyFont="1" applyBorder="1" applyAlignment="1">
      <alignment horizontal="center" vertical="center"/>
    </xf>
    <xf numFmtId="0" fontId="25" fillId="0" borderId="1" xfId="104" applyBorder="1"/>
    <xf numFmtId="0" fontId="25" fillId="0" borderId="1" xfId="104" applyBorder="1" applyAlignment="1">
      <alignment horizontal="center" vertical="center" wrapText="1"/>
    </xf>
    <xf numFmtId="0" fontId="25" fillId="0" borderId="1" xfId="104" applyFont="1" applyBorder="1" applyAlignment="1">
      <alignment horizontal="center" vertical="center" wrapText="1"/>
    </xf>
    <xf numFmtId="0" fontId="25" fillId="0" borderId="51" xfId="104" applyBorder="1" applyAlignment="1">
      <alignment horizontal="center" vertical="center" wrapText="1"/>
    </xf>
    <xf numFmtId="0" fontId="40" fillId="0" borderId="1" xfId="104" applyFont="1" applyBorder="1"/>
    <xf numFmtId="177" fontId="65" fillId="9" borderId="1" xfId="106" applyNumberFormat="1" applyFont="1" applyFill="1" applyBorder="1" applyAlignment="1">
      <alignment horizontal="center" vertical="center" wrapText="1"/>
    </xf>
    <xf numFmtId="0" fontId="61" fillId="9" borderId="6" xfId="104" applyNumberFormat="1" applyFont="1" applyFill="1" applyBorder="1" applyAlignment="1">
      <alignment horizontal="justify" vertical="center" wrapText="1" readingOrder="1"/>
    </xf>
    <xf numFmtId="0" fontId="59" fillId="0" borderId="1" xfId="104" applyFont="1" applyBorder="1" applyAlignment="1">
      <alignment horizontal="center" vertical="center" wrapText="1"/>
    </xf>
    <xf numFmtId="165" fontId="59" fillId="0" borderId="5" xfId="106" applyFont="1" applyBorder="1" applyAlignment="1">
      <alignment horizontal="center" vertical="center" wrapText="1"/>
    </xf>
    <xf numFmtId="0" fontId="25" fillId="0" borderId="5" xfId="104" applyBorder="1"/>
    <xf numFmtId="0" fontId="25" fillId="0" borderId="5" xfId="104" applyBorder="1" applyAlignment="1">
      <alignment horizontal="center" vertical="center" wrapText="1"/>
    </xf>
    <xf numFmtId="0" fontId="25" fillId="0" borderId="5" xfId="104" applyFont="1" applyBorder="1" applyAlignment="1">
      <alignment horizontal="center" vertical="center" wrapText="1"/>
    </xf>
    <xf numFmtId="0" fontId="25" fillId="0" borderId="52" xfId="104" applyBorder="1" applyAlignment="1">
      <alignment horizontal="center" vertical="center" wrapText="1"/>
    </xf>
    <xf numFmtId="0" fontId="61" fillId="9" borderId="2" xfId="104" applyNumberFormat="1" applyFont="1" applyFill="1" applyBorder="1" applyAlignment="1">
      <alignment horizontal="justify" vertical="center" wrapText="1" readingOrder="1"/>
    </xf>
    <xf numFmtId="165" fontId="59" fillId="0" borderId="1" xfId="106" applyFont="1" applyBorder="1" applyAlignment="1">
      <alignment horizontal="center" vertical="center" wrapText="1"/>
    </xf>
    <xf numFmtId="0" fontId="59" fillId="0" borderId="1" xfId="104" applyFont="1" applyBorder="1" applyAlignment="1">
      <alignment horizontal="center"/>
    </xf>
    <xf numFmtId="0" fontId="61" fillId="9" borderId="61" xfId="104" applyNumberFormat="1" applyFont="1" applyFill="1" applyBorder="1" applyAlignment="1">
      <alignment horizontal="justify" vertical="center" wrapText="1" readingOrder="1"/>
    </xf>
    <xf numFmtId="0" fontId="59" fillId="0" borderId="1" xfId="104" applyFont="1" applyBorder="1" applyAlignment="1">
      <alignment wrapText="1"/>
    </xf>
    <xf numFmtId="3" fontId="40" fillId="0" borderId="1" xfId="104" applyNumberFormat="1" applyFont="1" applyBorder="1"/>
    <xf numFmtId="0" fontId="59" fillId="0" borderId="2" xfId="104" applyFont="1" applyBorder="1" applyAlignment="1">
      <alignment horizontal="left" vertical="top" wrapText="1"/>
    </xf>
    <xf numFmtId="0" fontId="59" fillId="0" borderId="2" xfId="104" applyFont="1" applyBorder="1" applyAlignment="1">
      <alignment vertical="top" wrapText="1"/>
    </xf>
    <xf numFmtId="3" fontId="40" fillId="9" borderId="1" xfId="105" applyNumberFormat="1" applyFont="1" applyFill="1" applyBorder="1" applyAlignment="1" applyProtection="1">
      <alignment vertical="center" wrapText="1"/>
      <protection locked="0"/>
    </xf>
    <xf numFmtId="0" fontId="59" fillId="9" borderId="61" xfId="104" applyFont="1" applyFill="1" applyBorder="1" applyAlignment="1">
      <alignment horizontal="left" vertical="top" wrapText="1"/>
    </xf>
    <xf numFmtId="0" fontId="54" fillId="8" borderId="9" xfId="103" applyFont="1" applyBorder="1" applyAlignment="1" applyProtection="1">
      <alignment horizontal="center" vertical="center" wrapText="1"/>
    </xf>
    <xf numFmtId="0" fontId="26" fillId="0" borderId="6" xfId="102" applyBorder="1" applyAlignment="1">
      <alignment horizontal="center"/>
    </xf>
    <xf numFmtId="0" fontId="26" fillId="0" borderId="5" xfId="102" applyBorder="1" applyAlignment="1">
      <alignment horizontal="center"/>
    </xf>
    <xf numFmtId="0" fontId="26" fillId="0" borderId="55" xfId="102" applyBorder="1" applyAlignment="1">
      <alignment horizontal="center"/>
    </xf>
    <xf numFmtId="0" fontId="26" fillId="0" borderId="0" xfId="102" applyAlignment="1">
      <alignment horizontal="center"/>
    </xf>
    <xf numFmtId="14" fontId="26" fillId="0" borderId="5" xfId="102" applyNumberFormat="1" applyBorder="1" applyAlignment="1">
      <alignment horizontal="center"/>
    </xf>
    <xf numFmtId="0" fontId="26" fillId="0" borderId="48" xfId="102" applyBorder="1" applyAlignment="1">
      <alignment horizontal="center"/>
    </xf>
    <xf numFmtId="0" fontId="26" fillId="0" borderId="51" xfId="102" applyBorder="1" applyAlignment="1">
      <alignment horizontal="center"/>
    </xf>
    <xf numFmtId="0" fontId="26" fillId="0" borderId="52" xfId="102" applyBorder="1" applyAlignment="1">
      <alignment horizontal="center"/>
    </xf>
    <xf numFmtId="173" fontId="26" fillId="0" borderId="52" xfId="102" applyNumberFormat="1" applyBorder="1" applyAlignment="1">
      <alignment horizontal="center"/>
    </xf>
    <xf numFmtId="0" fontId="26" fillId="0" borderId="56" xfId="102" applyBorder="1" applyAlignment="1">
      <alignment horizontal="center"/>
    </xf>
    <xf numFmtId="0" fontId="24" fillId="0" borderId="0" xfId="102" applyFont="1"/>
    <xf numFmtId="0" fontId="26" fillId="0" borderId="2" xfId="102" applyBorder="1" applyAlignment="1">
      <alignment horizontal="center" vertical="center"/>
    </xf>
    <xf numFmtId="0" fontId="26" fillId="0" borderId="4" xfId="102" applyBorder="1" applyAlignment="1">
      <alignment horizontal="center" vertical="center"/>
    </xf>
    <xf numFmtId="0" fontId="26" fillId="0" borderId="3" xfId="102" applyBorder="1" applyAlignment="1">
      <alignment horizontal="center" vertical="center"/>
    </xf>
    <xf numFmtId="43" fontId="42" fillId="0" borderId="0" xfId="108" applyFont="1" applyAlignment="1">
      <alignment horizontal="center" vertical="center"/>
    </xf>
    <xf numFmtId="43" fontId="26" fillId="0" borderId="6" xfId="108" applyFont="1" applyBorder="1" applyAlignment="1">
      <alignment horizontal="center"/>
    </xf>
    <xf numFmtId="43" fontId="26" fillId="11" borderId="6" xfId="108" applyFont="1" applyFill="1" applyBorder="1" applyAlignment="1">
      <alignment horizontal="center"/>
    </xf>
    <xf numFmtId="43" fontId="26" fillId="0" borderId="1" xfId="108" applyFont="1" applyBorder="1" applyAlignment="1">
      <alignment horizontal="center"/>
    </xf>
    <xf numFmtId="43" fontId="26" fillId="11" borderId="1" xfId="108" applyFont="1" applyFill="1" applyBorder="1" applyAlignment="1">
      <alignment horizontal="center"/>
    </xf>
    <xf numFmtId="43" fontId="26" fillId="0" borderId="5" xfId="108" applyFont="1" applyBorder="1" applyAlignment="1">
      <alignment horizontal="center"/>
    </xf>
    <xf numFmtId="43" fontId="26" fillId="11" borderId="5" xfId="108" applyFont="1" applyFill="1" applyBorder="1" applyAlignment="1">
      <alignment horizontal="center"/>
    </xf>
    <xf numFmtId="43" fontId="26" fillId="0" borderId="55" xfId="108" applyFont="1" applyBorder="1" applyAlignment="1">
      <alignment horizontal="center"/>
    </xf>
    <xf numFmtId="43" fontId="26" fillId="0" borderId="50" xfId="108" applyFont="1" applyFill="1" applyBorder="1" applyAlignment="1">
      <alignment horizontal="center"/>
    </xf>
    <xf numFmtId="43" fontId="26" fillId="0" borderId="0" xfId="108" applyFont="1" applyAlignment="1">
      <alignment horizontal="center"/>
    </xf>
    <xf numFmtId="43" fontId="26" fillId="9" borderId="6" xfId="108" applyFont="1" applyFill="1" applyBorder="1" applyAlignment="1">
      <alignment horizontal="center"/>
    </xf>
    <xf numFmtId="43" fontId="56" fillId="9" borderId="6" xfId="108" applyFont="1" applyFill="1" applyBorder="1" applyAlignment="1">
      <alignment horizontal="center"/>
    </xf>
    <xf numFmtId="0" fontId="67" fillId="0" borderId="47" xfId="102" applyFont="1" applyBorder="1" applyAlignment="1">
      <alignment horizontal="left" vertical="center" wrapText="1"/>
    </xf>
    <xf numFmtId="0" fontId="23" fillId="0" borderId="6" xfId="102" applyFont="1" applyBorder="1" applyAlignment="1">
      <alignment horizontal="center"/>
    </xf>
    <xf numFmtId="14" fontId="23" fillId="0" borderId="5" xfId="102" applyNumberFormat="1" applyFont="1" applyBorder="1" applyAlignment="1">
      <alignment horizontal="center"/>
    </xf>
    <xf numFmtId="14" fontId="23" fillId="0" borderId="1" xfId="102" applyNumberFormat="1" applyFont="1" applyBorder="1" applyAlignment="1">
      <alignment horizontal="center"/>
    </xf>
    <xf numFmtId="14" fontId="23" fillId="0" borderId="6" xfId="102" applyNumberFormat="1" applyFont="1" applyBorder="1" applyAlignment="1">
      <alignment horizontal="center"/>
    </xf>
    <xf numFmtId="14" fontId="23" fillId="0" borderId="48" xfId="102" applyNumberFormat="1" applyFont="1" applyBorder="1" applyAlignment="1">
      <alignment horizontal="center"/>
    </xf>
    <xf numFmtId="14" fontId="23" fillId="0" borderId="51" xfId="102" applyNumberFormat="1" applyFont="1" applyBorder="1" applyAlignment="1">
      <alignment horizontal="center"/>
    </xf>
    <xf numFmtId="49" fontId="26" fillId="0" borderId="0" xfId="102" applyNumberFormat="1" applyBorder="1" applyAlignment="1">
      <alignment horizontal="center" vertical="center" wrapText="1"/>
    </xf>
    <xf numFmtId="0" fontId="22" fillId="0" borderId="1" xfId="102" applyFont="1" applyBorder="1" applyAlignment="1">
      <alignment horizontal="center" vertical="center" wrapText="1"/>
    </xf>
    <xf numFmtId="3" fontId="56" fillId="12" borderId="1" xfId="102" applyNumberFormat="1" applyFont="1" applyFill="1" applyBorder="1" applyAlignment="1">
      <alignment horizontal="center" vertical="center" wrapText="1"/>
    </xf>
    <xf numFmtId="3" fontId="68" fillId="12" borderId="1" xfId="102" applyNumberFormat="1" applyFont="1" applyFill="1" applyBorder="1" applyAlignment="1">
      <alignment horizontal="center" vertical="center" wrapText="1"/>
    </xf>
    <xf numFmtId="0" fontId="57" fillId="0" borderId="0" xfId="102" applyFont="1" applyBorder="1" applyAlignment="1">
      <alignment horizontal="center" vertical="center" wrapText="1"/>
    </xf>
    <xf numFmtId="0" fontId="58" fillId="0" borderId="61" xfId="102" applyFont="1" applyBorder="1" applyAlignment="1">
      <alignment horizontal="center" vertical="center"/>
    </xf>
    <xf numFmtId="3" fontId="26" fillId="0" borderId="0" xfId="102" applyNumberFormat="1" applyAlignment="1">
      <alignment horizontal="center" vertical="center"/>
    </xf>
    <xf numFmtId="3" fontId="26" fillId="12" borderId="0" xfId="102" applyNumberFormat="1" applyFill="1"/>
    <xf numFmtId="0" fontId="26" fillId="12" borderId="1" xfId="102" applyFill="1" applyBorder="1" applyAlignment="1">
      <alignment horizontal="center" vertical="center"/>
    </xf>
    <xf numFmtId="0" fontId="60" fillId="0" borderId="1" xfId="102" applyFont="1" applyBorder="1" applyAlignment="1">
      <alignment horizontal="center" vertical="center" wrapText="1"/>
    </xf>
    <xf numFmtId="0" fontId="60" fillId="12" borderId="1" xfId="102" applyFont="1" applyFill="1" applyBorder="1" applyAlignment="1">
      <alignment horizontal="center" vertical="center" wrapText="1"/>
    </xf>
    <xf numFmtId="0" fontId="60" fillId="0" borderId="1" xfId="102" applyFont="1" applyFill="1" applyBorder="1" applyAlignment="1">
      <alignment horizontal="center" vertical="center" wrapText="1"/>
    </xf>
    <xf numFmtId="0" fontId="60" fillId="0" borderId="1" xfId="102" applyFont="1" applyBorder="1"/>
    <xf numFmtId="0" fontId="60" fillId="0" borderId="0" xfId="102" applyFont="1"/>
    <xf numFmtId="0" fontId="60" fillId="13" borderId="1" xfId="102" applyFont="1" applyFill="1" applyBorder="1" applyAlignment="1">
      <alignment horizontal="center" vertical="center" wrapText="1"/>
    </xf>
    <xf numFmtId="3" fontId="26" fillId="13" borderId="1" xfId="102" applyNumberFormat="1" applyFill="1" applyBorder="1" applyAlignment="1">
      <alignment horizontal="center" vertical="center" wrapText="1"/>
    </xf>
    <xf numFmtId="0" fontId="22" fillId="13" borderId="1" xfId="102" applyFont="1" applyFill="1" applyBorder="1" applyAlignment="1">
      <alignment horizontal="center" vertical="center"/>
    </xf>
    <xf numFmtId="0" fontId="26" fillId="13" borderId="1" xfId="102" applyFill="1" applyBorder="1" applyAlignment="1">
      <alignment horizontal="center" vertical="center"/>
    </xf>
    <xf numFmtId="0" fontId="22" fillId="13" borderId="1" xfId="102" applyFont="1" applyFill="1" applyBorder="1" applyAlignment="1">
      <alignment horizontal="center" vertical="center" wrapText="1"/>
    </xf>
    <xf numFmtId="0" fontId="26" fillId="13" borderId="1" xfId="102" applyFill="1" applyBorder="1" applyAlignment="1">
      <alignment horizontal="center" vertical="center" wrapText="1"/>
    </xf>
    <xf numFmtId="49" fontId="26" fillId="13" borderId="58" xfId="102" applyNumberFormat="1" applyFill="1" applyBorder="1" applyAlignment="1">
      <alignment horizontal="center" vertical="center" wrapText="1"/>
    </xf>
    <xf numFmtId="0" fontId="59" fillId="13" borderId="47" xfId="104" applyFont="1" applyFill="1" applyBorder="1" applyAlignment="1">
      <alignment vertical="center" wrapText="1"/>
    </xf>
    <xf numFmtId="0" fontId="59" fillId="13" borderId="47" xfId="105" applyFont="1" applyFill="1" applyBorder="1" applyAlignment="1" applyProtection="1">
      <alignment vertical="center" wrapText="1"/>
    </xf>
    <xf numFmtId="0" fontId="59" fillId="13" borderId="47" xfId="105" applyFont="1" applyFill="1" applyBorder="1" applyAlignment="1" applyProtection="1">
      <alignment horizontal="center" vertical="center" wrapText="1"/>
    </xf>
    <xf numFmtId="165" fontId="59" fillId="13" borderId="47" xfId="106" applyFont="1" applyFill="1" applyBorder="1" applyAlignment="1" applyProtection="1">
      <alignment horizontal="center" vertical="center" wrapText="1"/>
    </xf>
    <xf numFmtId="165" fontId="42" fillId="13" borderId="47" xfId="106" applyFont="1" applyFill="1" applyBorder="1" applyAlignment="1" applyProtection="1">
      <alignment horizontal="center" vertical="center" wrapText="1"/>
      <protection locked="0"/>
    </xf>
    <xf numFmtId="0" fontId="60" fillId="13" borderId="1" xfId="105" applyFont="1" applyFill="1" applyBorder="1" applyAlignment="1" applyProtection="1">
      <alignment horizontal="center" vertical="center" wrapText="1"/>
    </xf>
    <xf numFmtId="0" fontId="70" fillId="13" borderId="1" xfId="105" applyFont="1" applyFill="1" applyBorder="1" applyAlignment="1" applyProtection="1">
      <alignment horizontal="center" vertical="center" wrapText="1"/>
    </xf>
    <xf numFmtId="165" fontId="71" fillId="13" borderId="1" xfId="106" applyFont="1" applyFill="1" applyBorder="1" applyAlignment="1">
      <alignment horizontal="center" vertical="center" wrapText="1"/>
    </xf>
    <xf numFmtId="0" fontId="54" fillId="13" borderId="1" xfId="105" applyFont="1" applyFill="1" applyBorder="1" applyAlignment="1" applyProtection="1">
      <alignment horizontal="center" vertical="center" wrapText="1"/>
    </xf>
    <xf numFmtId="0" fontId="60" fillId="13" borderId="6" xfId="105" applyFont="1" applyFill="1" applyBorder="1" applyAlignment="1" applyProtection="1">
      <alignment horizontal="center" vertical="center" wrapText="1"/>
    </xf>
    <xf numFmtId="0" fontId="70" fillId="13" borderId="6" xfId="105" applyFont="1" applyFill="1" applyBorder="1" applyAlignment="1" applyProtection="1">
      <alignment horizontal="center" vertical="center" wrapText="1"/>
    </xf>
    <xf numFmtId="0" fontId="70" fillId="13" borderId="6" xfId="105" applyFont="1" applyFill="1" applyBorder="1" applyAlignment="1" applyProtection="1">
      <alignment horizontal="center" vertical="center" wrapText="1"/>
      <protection locked="0"/>
    </xf>
    <xf numFmtId="17" fontId="60" fillId="13" borderId="48" xfId="105" applyNumberFormat="1" applyFont="1" applyFill="1" applyBorder="1" applyAlignment="1" applyProtection="1">
      <alignment horizontal="center" vertical="center" wrapText="1"/>
      <protection locked="0"/>
    </xf>
    <xf numFmtId="0" fontId="21" fillId="0" borderId="0" xfId="109"/>
    <xf numFmtId="0" fontId="42" fillId="0" borderId="0" xfId="109" applyFont="1" applyAlignment="1">
      <alignment vertical="center"/>
    </xf>
    <xf numFmtId="0" fontId="42" fillId="0" borderId="0" xfId="109" applyFont="1" applyFill="1" applyAlignment="1">
      <alignment vertical="center" wrapText="1"/>
    </xf>
    <xf numFmtId="0" fontId="42" fillId="0" borderId="0" xfId="109" applyFont="1" applyFill="1" applyAlignment="1">
      <alignment vertical="center"/>
    </xf>
    <xf numFmtId="0" fontId="54" fillId="8" borderId="9" xfId="110" applyFont="1" applyBorder="1" applyAlignment="1" applyProtection="1">
      <alignment horizontal="center" vertical="center" wrapText="1"/>
      <protection locked="0"/>
    </xf>
    <xf numFmtId="0" fontId="54" fillId="8" borderId="9" xfId="110" applyFont="1" applyBorder="1" applyAlignment="1" applyProtection="1">
      <alignment horizontal="center" vertical="center" wrapText="1"/>
    </xf>
    <xf numFmtId="0" fontId="72" fillId="0" borderId="0" xfId="109" applyFont="1"/>
    <xf numFmtId="0" fontId="72" fillId="8" borderId="0" xfId="110" applyFont="1" applyBorder="1" applyAlignment="1" applyProtection="1">
      <alignment horizontal="center" vertical="center" wrapText="1"/>
    </xf>
    <xf numFmtId="0" fontId="72" fillId="8" borderId="0" xfId="110" applyFont="1" applyBorder="1" applyAlignment="1" applyProtection="1">
      <alignment horizontal="center" vertical="center" wrapText="1"/>
      <protection locked="0"/>
    </xf>
    <xf numFmtId="0" fontId="73" fillId="0" borderId="0" xfId="109" applyFont="1"/>
    <xf numFmtId="0" fontId="47" fillId="0" borderId="0" xfId="109" applyFont="1"/>
    <xf numFmtId="0" fontId="21" fillId="0" borderId="1" xfId="109" applyBorder="1" applyAlignment="1">
      <alignment horizontal="center" vertical="center" wrapText="1"/>
    </xf>
    <xf numFmtId="0" fontId="21" fillId="0" borderId="6" xfId="109" applyFill="1" applyBorder="1" applyAlignment="1">
      <alignment wrapText="1"/>
    </xf>
    <xf numFmtId="0" fontId="21" fillId="0" borderId="6" xfId="109" applyBorder="1" applyAlignment="1">
      <alignment horizontal="center" wrapText="1"/>
    </xf>
    <xf numFmtId="0" fontId="21" fillId="9" borderId="6" xfId="109" applyFill="1" applyBorder="1" applyAlignment="1">
      <alignment horizontal="centerContinuous" vertical="center"/>
    </xf>
    <xf numFmtId="177" fontId="0" fillId="0" borderId="6" xfId="111" applyNumberFormat="1" applyFont="1" applyFill="1" applyBorder="1"/>
    <xf numFmtId="0" fontId="21" fillId="0" borderId="1" xfId="109" applyBorder="1" applyAlignment="1">
      <alignment vertical="center" wrapText="1"/>
    </xf>
    <xf numFmtId="177" fontId="0" fillId="0" borderId="50" xfId="111" applyNumberFormat="1" applyFont="1" applyFill="1" applyBorder="1"/>
    <xf numFmtId="0" fontId="21" fillId="9" borderId="6" xfId="109" applyFill="1" applyBorder="1" applyAlignment="1">
      <alignment horizontal="center" vertical="center" wrapText="1"/>
    </xf>
    <xf numFmtId="0" fontId="21" fillId="9" borderId="6" xfId="109" applyFill="1" applyBorder="1" applyAlignment="1">
      <alignment horizontal="center" vertical="center"/>
    </xf>
    <xf numFmtId="0" fontId="21" fillId="0" borderId="55" xfId="109" applyFill="1" applyBorder="1"/>
    <xf numFmtId="0" fontId="21" fillId="9" borderId="48" xfId="109" applyFill="1" applyBorder="1" applyAlignment="1">
      <alignment horizontal="center" vertical="center"/>
    </xf>
    <xf numFmtId="0" fontId="21" fillId="0" borderId="1" xfId="109" applyFill="1" applyBorder="1" applyAlignment="1">
      <alignment vertical="center" wrapText="1"/>
    </xf>
    <xf numFmtId="0" fontId="21" fillId="0" borderId="55" xfId="109" applyBorder="1"/>
    <xf numFmtId="0" fontId="21" fillId="0" borderId="1" xfId="109" applyFill="1" applyBorder="1" applyAlignment="1">
      <alignment horizontal="center"/>
    </xf>
    <xf numFmtId="0" fontId="21" fillId="0" borderId="51" xfId="109" applyFill="1" applyBorder="1" applyAlignment="1">
      <alignment horizontal="center"/>
    </xf>
    <xf numFmtId="0" fontId="21" fillId="9" borderId="1" xfId="109" applyFill="1" applyBorder="1" applyAlignment="1">
      <alignment horizontal="centerContinuous" vertical="center"/>
    </xf>
    <xf numFmtId="0" fontId="21" fillId="9" borderId="51" xfId="109" applyFill="1" applyBorder="1" applyAlignment="1">
      <alignment horizontal="centerContinuous" vertical="center"/>
    </xf>
    <xf numFmtId="0" fontId="21" fillId="0" borderId="0" xfId="109" applyFill="1" applyAlignment="1">
      <alignment wrapText="1"/>
    </xf>
    <xf numFmtId="0" fontId="21" fillId="0" borderId="0" xfId="109" applyFill="1"/>
    <xf numFmtId="0" fontId="51" fillId="0" borderId="0" xfId="109" applyFont="1" applyAlignment="1">
      <alignment vertical="center"/>
    </xf>
    <xf numFmtId="179" fontId="42" fillId="0" borderId="0" xfId="112" applyNumberFormat="1" applyFont="1" applyAlignment="1">
      <alignment vertical="center"/>
    </xf>
    <xf numFmtId="0" fontId="72" fillId="0" borderId="62" xfId="109" applyFont="1" applyBorder="1" applyAlignment="1">
      <alignment horizontal="center" vertical="center"/>
    </xf>
    <xf numFmtId="164" fontId="73" fillId="0" borderId="47" xfId="112" applyFont="1" applyBorder="1" applyAlignment="1">
      <alignment vertical="center"/>
    </xf>
    <xf numFmtId="0" fontId="21" fillId="0" borderId="47" xfId="109" applyFont="1" applyBorder="1" applyAlignment="1">
      <alignment vertical="center"/>
    </xf>
    <xf numFmtId="0" fontId="21" fillId="0" borderId="60" xfId="109" applyFont="1" applyBorder="1" applyAlignment="1">
      <alignment vertical="center"/>
    </xf>
    <xf numFmtId="0" fontId="21" fillId="0" borderId="0" xfId="109" applyFont="1" applyAlignment="1">
      <alignment vertical="center"/>
    </xf>
    <xf numFmtId="164" fontId="21" fillId="0" borderId="1" xfId="112" applyFont="1" applyBorder="1" applyAlignment="1">
      <alignment vertical="center" wrapText="1"/>
    </xf>
    <xf numFmtId="0" fontId="21" fillId="0" borderId="1" xfId="109" applyFont="1" applyBorder="1" applyAlignment="1">
      <alignment vertical="center"/>
    </xf>
    <xf numFmtId="179" fontId="21" fillId="0" borderId="1" xfId="112" applyNumberFormat="1" applyFont="1" applyBorder="1" applyAlignment="1">
      <alignment vertical="center"/>
    </xf>
    <xf numFmtId="0" fontId="21" fillId="0" borderId="1" xfId="109" applyFont="1" applyBorder="1" applyAlignment="1">
      <alignment horizontal="center" vertical="center"/>
    </xf>
    <xf numFmtId="14" fontId="75" fillId="14" borderId="1" xfId="114" applyNumberFormat="1" applyFont="1" applyFill="1" applyBorder="1" applyAlignment="1">
      <alignment horizontal="center" vertical="center" wrapText="1"/>
    </xf>
    <xf numFmtId="180" fontId="75" fillId="14" borderId="1" xfId="114" applyNumberFormat="1" applyFont="1" applyFill="1" applyBorder="1" applyAlignment="1">
      <alignment horizontal="center" vertical="center" wrapText="1"/>
    </xf>
    <xf numFmtId="180" fontId="75" fillId="14" borderId="51" xfId="114" applyNumberFormat="1" applyFont="1" applyFill="1" applyBorder="1" applyAlignment="1">
      <alignment horizontal="center" vertical="center" wrapText="1"/>
    </xf>
    <xf numFmtId="164" fontId="0" fillId="0" borderId="1" xfId="112" applyFont="1" applyBorder="1" applyAlignment="1">
      <alignment vertical="center" wrapText="1"/>
    </xf>
    <xf numFmtId="180" fontId="75" fillId="14" borderId="5" xfId="114" applyNumberFormat="1" applyFont="1" applyFill="1" applyBorder="1" applyAlignment="1">
      <alignment horizontal="center" vertical="center" wrapText="1"/>
    </xf>
    <xf numFmtId="180" fontId="75" fillId="14" borderId="52" xfId="114" applyNumberFormat="1" applyFont="1" applyFill="1" applyBorder="1" applyAlignment="1">
      <alignment horizontal="center" vertical="center" wrapText="1"/>
    </xf>
    <xf numFmtId="0" fontId="21" fillId="0" borderId="36" xfId="109" applyFont="1" applyBorder="1" applyAlignment="1">
      <alignment horizontal="center" vertical="center" wrapText="1"/>
    </xf>
    <xf numFmtId="0" fontId="21" fillId="0" borderId="38" xfId="109" applyFont="1" applyBorder="1" applyAlignment="1">
      <alignment horizontal="center" vertical="center" wrapText="1"/>
    </xf>
    <xf numFmtId="179" fontId="21" fillId="0" borderId="0" xfId="112" applyNumberFormat="1" applyFont="1" applyAlignment="1">
      <alignment vertical="center"/>
    </xf>
    <xf numFmtId="0" fontId="54" fillId="8" borderId="9" xfId="103" applyFont="1" applyBorder="1" applyAlignment="1" applyProtection="1">
      <alignment horizontal="center" vertical="center" wrapText="1"/>
    </xf>
    <xf numFmtId="0" fontId="47" fillId="0" borderId="50" xfId="102" applyFont="1" applyBorder="1" applyAlignment="1">
      <alignment horizontal="center" vertical="center" wrapText="1"/>
    </xf>
    <xf numFmtId="0" fontId="49" fillId="6" borderId="7" xfId="97" applyFont="1" applyBorder="1" applyAlignment="1">
      <alignment horizontal="center" vertical="center" wrapText="1"/>
    </xf>
    <xf numFmtId="0" fontId="40" fillId="0" borderId="0" xfId="115" applyFont="1"/>
    <xf numFmtId="0" fontId="40" fillId="0" borderId="0" xfId="115" applyFont="1" applyAlignment="1">
      <alignment wrapText="1"/>
    </xf>
    <xf numFmtId="0" fontId="40" fillId="0" borderId="0" xfId="115" applyFont="1" applyAlignment="1">
      <alignment horizontal="center" vertical="center"/>
    </xf>
    <xf numFmtId="44" fontId="40" fillId="0" borderId="0" xfId="115" applyNumberFormat="1" applyFont="1"/>
    <xf numFmtId="44" fontId="40" fillId="0" borderId="0" xfId="116" applyFont="1"/>
    <xf numFmtId="0" fontId="51" fillId="0" borderId="0" xfId="115" applyFont="1"/>
    <xf numFmtId="0" fontId="51" fillId="0" borderId="38" xfId="115" applyFont="1" applyBorder="1"/>
    <xf numFmtId="0" fontId="51" fillId="0" borderId="37" xfId="115" applyFont="1" applyBorder="1"/>
    <xf numFmtId="0" fontId="51" fillId="0" borderId="36" xfId="115" applyFont="1" applyBorder="1"/>
    <xf numFmtId="0" fontId="51" fillId="0" borderId="32" xfId="115" applyFont="1" applyBorder="1"/>
    <xf numFmtId="0" fontId="51" fillId="0" borderId="35" xfId="115" applyFont="1" applyBorder="1"/>
    <xf numFmtId="0" fontId="51" fillId="0" borderId="33" xfId="115" applyFont="1" applyBorder="1"/>
    <xf numFmtId="0" fontId="51" fillId="0" borderId="32" xfId="115" applyFont="1" applyBorder="1" applyAlignment="1">
      <alignment wrapText="1"/>
    </xf>
    <xf numFmtId="0" fontId="51" fillId="0" borderId="34" xfId="115" applyFont="1" applyBorder="1"/>
    <xf numFmtId="0" fontId="51" fillId="0" borderId="33" xfId="115" applyFont="1" applyBorder="1" applyAlignment="1">
      <alignment wrapText="1"/>
    </xf>
    <xf numFmtId="0" fontId="51" fillId="0" borderId="0" xfId="115" applyFont="1" applyAlignment="1">
      <alignment horizontal="center" vertical="center"/>
    </xf>
    <xf numFmtId="172" fontId="51" fillId="0" borderId="28" xfId="115" applyNumberFormat="1" applyFont="1" applyBorder="1" applyAlignment="1">
      <alignment horizontal="center" vertical="center"/>
    </xf>
    <xf numFmtId="172" fontId="51" fillId="0" borderId="27" xfId="115" applyNumberFormat="1" applyFont="1" applyBorder="1" applyAlignment="1">
      <alignment horizontal="center" vertical="center"/>
    </xf>
    <xf numFmtId="0" fontId="51" fillId="0" borderId="27" xfId="115" applyFont="1" applyBorder="1" applyAlignment="1">
      <alignment horizontal="center" vertical="center" wrapText="1"/>
    </xf>
    <xf numFmtId="172" fontId="51" fillId="0" borderId="26" xfId="115" applyNumberFormat="1" applyFont="1" applyFill="1" applyBorder="1" applyAlignment="1">
      <alignment horizontal="center" vertical="center"/>
    </xf>
    <xf numFmtId="0" fontId="51" fillId="0" borderId="30" xfId="115" applyFont="1" applyBorder="1" applyAlignment="1">
      <alignment horizontal="center" vertical="center" wrapText="1"/>
    </xf>
    <xf numFmtId="0" fontId="51" fillId="0" borderId="27" xfId="115" applyFont="1" applyBorder="1" applyAlignment="1">
      <alignment horizontal="center" vertical="center"/>
    </xf>
    <xf numFmtId="0" fontId="51" fillId="0" borderId="27" xfId="115" applyFont="1" applyBorder="1" applyAlignment="1">
      <alignment vertical="center" wrapText="1"/>
    </xf>
    <xf numFmtId="0" fontId="51" fillId="0" borderId="26" xfId="115" applyFont="1" applyBorder="1" applyAlignment="1">
      <alignment vertical="center" wrapText="1"/>
    </xf>
    <xf numFmtId="44" fontId="51" fillId="0" borderId="31" xfId="116" applyFont="1" applyFill="1" applyBorder="1" applyAlignment="1">
      <alignment vertical="center"/>
    </xf>
    <xf numFmtId="0" fontId="51" fillId="0" borderId="26" xfId="115" applyFont="1" applyBorder="1" applyAlignment="1">
      <alignment vertical="center"/>
    </xf>
    <xf numFmtId="172" fontId="51" fillId="0" borderId="26" xfId="115" applyNumberFormat="1" applyFont="1" applyBorder="1" applyAlignment="1">
      <alignment horizontal="center" vertical="center"/>
    </xf>
    <xf numFmtId="44" fontId="51" fillId="0" borderId="31" xfId="116" applyFont="1" applyBorder="1" applyAlignment="1">
      <alignment vertical="center"/>
    </xf>
    <xf numFmtId="0" fontId="51" fillId="0" borderId="22" xfId="115" applyFont="1" applyBorder="1" applyAlignment="1">
      <alignment vertical="center" wrapText="1"/>
    </xf>
    <xf numFmtId="0" fontId="51" fillId="0" borderId="23" xfId="115" applyFont="1" applyBorder="1" applyAlignment="1">
      <alignment vertical="center" wrapText="1"/>
    </xf>
    <xf numFmtId="44" fontId="51" fillId="0" borderId="24" xfId="116" applyFont="1" applyBorder="1" applyAlignment="1">
      <alignment vertical="center"/>
    </xf>
    <xf numFmtId="0" fontId="51" fillId="0" borderId="23" xfId="115" applyFont="1" applyBorder="1" applyAlignment="1">
      <alignment horizontal="center" vertical="center" wrapText="1"/>
    </xf>
    <xf numFmtId="0" fontId="51" fillId="0" borderId="23" xfId="115" applyFont="1" applyBorder="1" applyAlignment="1">
      <alignment horizontal="justify" vertical="center" wrapText="1"/>
    </xf>
    <xf numFmtId="44" fontId="51" fillId="5" borderId="24" xfId="116" applyFont="1" applyFill="1" applyBorder="1" applyAlignment="1">
      <alignment vertical="center"/>
    </xf>
    <xf numFmtId="0" fontId="51" fillId="0" borderId="23" xfId="115" applyFont="1" applyBorder="1" applyAlignment="1">
      <alignment horizontal="center" vertical="center"/>
    </xf>
    <xf numFmtId="0" fontId="51" fillId="0" borderId="29" xfId="115" applyFont="1" applyBorder="1" applyAlignment="1">
      <alignment vertical="center" wrapText="1"/>
    </xf>
    <xf numFmtId="44" fontId="52" fillId="0" borderId="28" xfId="116" applyFont="1" applyFill="1" applyBorder="1" applyAlignment="1">
      <alignment vertical="center" wrapText="1"/>
    </xf>
    <xf numFmtId="0" fontId="51" fillId="0" borderId="24" xfId="115" applyFont="1" applyBorder="1" applyAlignment="1">
      <alignment horizontal="center" vertical="center" wrapText="1"/>
    </xf>
    <xf numFmtId="44" fontId="51" fillId="0" borderId="24" xfId="116" applyFont="1" applyFill="1" applyBorder="1" applyAlignment="1">
      <alignment vertical="center"/>
    </xf>
    <xf numFmtId="0" fontId="51" fillId="0" borderId="25" xfId="115" applyFont="1" applyBorder="1" applyAlignment="1">
      <alignment horizontal="center" vertical="center" wrapText="1"/>
    </xf>
    <xf numFmtId="0" fontId="51" fillId="0" borderId="23" xfId="115" applyFont="1" applyBorder="1" applyAlignment="1">
      <alignment horizontal="justify" vertical="center"/>
    </xf>
    <xf numFmtId="0" fontId="51" fillId="0" borderId="23" xfId="115" applyFont="1" applyFill="1" applyBorder="1" applyAlignment="1">
      <alignment horizontal="center" vertical="center" wrapText="1"/>
    </xf>
    <xf numFmtId="0" fontId="51" fillId="0" borderId="23" xfId="115" applyFont="1" applyFill="1" applyBorder="1" applyAlignment="1">
      <alignment vertical="center" wrapText="1"/>
    </xf>
    <xf numFmtId="0" fontId="51" fillId="0" borderId="22" xfId="115" applyFont="1" applyFill="1" applyBorder="1" applyAlignment="1">
      <alignment vertical="center" wrapText="1"/>
    </xf>
    <xf numFmtId="44" fontId="51" fillId="0" borderId="30" xfId="116" applyFont="1" applyFill="1" applyBorder="1" applyAlignment="1">
      <alignment vertical="center"/>
    </xf>
    <xf numFmtId="0" fontId="51" fillId="0" borderId="24" xfId="115" applyFont="1" applyFill="1" applyBorder="1" applyAlignment="1">
      <alignment horizontal="center" vertical="center" wrapText="1"/>
    </xf>
    <xf numFmtId="44" fontId="52" fillId="0" borderId="30" xfId="116" applyFont="1" applyFill="1" applyBorder="1" applyAlignment="1">
      <alignment vertical="center" wrapText="1"/>
    </xf>
    <xf numFmtId="172" fontId="51" fillId="0" borderId="27" xfId="115" applyNumberFormat="1" applyFont="1" applyFill="1" applyBorder="1" applyAlignment="1">
      <alignment horizontal="center" vertical="center"/>
    </xf>
    <xf numFmtId="44" fontId="51" fillId="0" borderId="28" xfId="116" applyFont="1" applyFill="1" applyBorder="1" applyAlignment="1">
      <alignment vertical="center"/>
    </xf>
    <xf numFmtId="0" fontId="51" fillId="0" borderId="27" xfId="115" applyFont="1" applyFill="1" applyBorder="1" applyAlignment="1">
      <alignment horizontal="center" vertical="center" wrapText="1"/>
    </xf>
    <xf numFmtId="0" fontId="51" fillId="0" borderId="27" xfId="115" applyFont="1" applyFill="1" applyBorder="1" applyAlignment="1">
      <alignment vertical="center" wrapText="1"/>
    </xf>
    <xf numFmtId="0" fontId="51" fillId="0" borderId="26" xfId="115" applyFont="1" applyFill="1" applyBorder="1" applyAlignment="1">
      <alignment vertical="center" wrapText="1"/>
    </xf>
    <xf numFmtId="172" fontId="51" fillId="0" borderId="21" xfId="115" applyNumberFormat="1" applyFont="1" applyBorder="1" applyAlignment="1">
      <alignment horizontal="center" vertical="center"/>
    </xf>
    <xf numFmtId="172" fontId="51" fillId="0" borderId="18" xfId="115" applyNumberFormat="1" applyFont="1" applyBorder="1" applyAlignment="1">
      <alignment horizontal="center" vertical="center"/>
    </xf>
    <xf numFmtId="0" fontId="51" fillId="0" borderId="18" xfId="115" applyFont="1" applyBorder="1" applyAlignment="1">
      <alignment horizontal="center" vertical="center" wrapText="1"/>
    </xf>
    <xf numFmtId="172" fontId="51" fillId="0" borderId="18" xfId="115" applyNumberFormat="1" applyFont="1" applyFill="1" applyBorder="1" applyAlignment="1">
      <alignment horizontal="center" vertical="center"/>
    </xf>
    <xf numFmtId="172" fontId="51" fillId="0" borderId="17" xfId="115" applyNumberFormat="1" applyFont="1" applyFill="1" applyBorder="1" applyAlignment="1">
      <alignment horizontal="center" vertical="center"/>
    </xf>
    <xf numFmtId="0" fontId="51" fillId="0" borderId="18" xfId="115" applyFont="1" applyBorder="1" applyAlignment="1">
      <alignment horizontal="center" vertical="center"/>
    </xf>
    <xf numFmtId="0" fontId="51" fillId="0" borderId="18" xfId="115" applyFont="1" applyBorder="1" applyAlignment="1">
      <alignment vertical="center" wrapText="1"/>
    </xf>
    <xf numFmtId="0" fontId="51" fillId="0" borderId="17" xfId="115" applyFont="1" applyBorder="1" applyAlignment="1">
      <alignment vertical="center" wrapText="1"/>
    </xf>
    <xf numFmtId="44" fontId="51" fillId="0" borderId="19" xfId="116" applyFont="1" applyFill="1" applyBorder="1" applyAlignment="1">
      <alignment vertical="center"/>
    </xf>
    <xf numFmtId="0" fontId="51" fillId="0" borderId="18" xfId="115" applyFont="1" applyFill="1" applyBorder="1" applyAlignment="1">
      <alignment horizontal="center" vertical="center" wrapText="1"/>
    </xf>
    <xf numFmtId="0" fontId="51" fillId="0" borderId="18" xfId="115" applyFont="1" applyFill="1" applyBorder="1" applyAlignment="1">
      <alignment vertical="center" wrapText="1"/>
    </xf>
    <xf numFmtId="0" fontId="51" fillId="0" borderId="17" xfId="115" applyFont="1" applyFill="1" applyBorder="1" applyAlignment="1">
      <alignment vertical="center" wrapText="1"/>
    </xf>
    <xf numFmtId="0" fontId="50" fillId="8" borderId="16" xfId="117" applyFont="1" applyBorder="1" applyAlignment="1" applyProtection="1">
      <alignment horizontal="center" vertical="center" wrapText="1"/>
      <protection locked="0"/>
    </xf>
    <xf numFmtId="0" fontId="50" fillId="8" borderId="15" xfId="117" applyFont="1" applyBorder="1" applyAlignment="1" applyProtection="1">
      <alignment horizontal="center" vertical="center" wrapText="1"/>
    </xf>
    <xf numFmtId="0" fontId="50" fillId="8" borderId="15" xfId="117" applyFont="1" applyBorder="1" applyAlignment="1" applyProtection="1">
      <alignment horizontal="center" vertical="center" wrapText="1"/>
      <protection locked="0"/>
    </xf>
    <xf numFmtId="0" fontId="50" fillId="8" borderId="14" xfId="117" applyFont="1" applyBorder="1" applyAlignment="1" applyProtection="1">
      <alignment horizontal="center" vertical="center" wrapText="1"/>
    </xf>
    <xf numFmtId="0" fontId="50" fillId="8" borderId="9" xfId="117" applyFont="1" applyBorder="1" applyAlignment="1" applyProtection="1">
      <alignment horizontal="center" vertical="center" wrapText="1"/>
    </xf>
    <xf numFmtId="0" fontId="50" fillId="8" borderId="9" xfId="117" applyFont="1" applyBorder="1" applyAlignment="1" applyProtection="1">
      <alignment horizontal="center" vertical="center" wrapText="1"/>
      <protection locked="0"/>
    </xf>
    <xf numFmtId="0" fontId="50" fillId="8" borderId="8" xfId="117" applyFont="1" applyBorder="1" applyAlignment="1" applyProtection="1">
      <alignment horizontal="center" vertical="center" wrapText="1"/>
    </xf>
    <xf numFmtId="0" fontId="50" fillId="8" borderId="8" xfId="117" applyFont="1" applyBorder="1" applyAlignment="1" applyProtection="1">
      <alignment horizontal="center" vertical="center" wrapText="1"/>
      <protection locked="0"/>
    </xf>
    <xf numFmtId="0" fontId="42" fillId="0" borderId="0" xfId="115" applyFont="1" applyAlignment="1">
      <alignment vertical="center"/>
    </xf>
    <xf numFmtId="0" fontId="42" fillId="0" borderId="0" xfId="115" applyFont="1" applyAlignment="1">
      <alignment vertical="center" wrapText="1"/>
    </xf>
    <xf numFmtId="43" fontId="20" fillId="9" borderId="6" xfId="108" applyFont="1" applyFill="1" applyBorder="1" applyAlignment="1">
      <alignment horizontal="center"/>
    </xf>
    <xf numFmtId="0" fontId="20" fillId="0" borderId="6" xfId="102" applyFont="1" applyBorder="1" applyAlignment="1">
      <alignment horizontal="center"/>
    </xf>
    <xf numFmtId="14" fontId="20" fillId="0" borderId="6" xfId="102" applyNumberFormat="1" applyFont="1" applyBorder="1" applyAlignment="1">
      <alignment horizontal="center"/>
    </xf>
    <xf numFmtId="0" fontId="20" fillId="0" borderId="0" xfId="102" applyFont="1"/>
    <xf numFmtId="43" fontId="20" fillId="11" borderId="6" xfId="108" applyFont="1" applyFill="1" applyBorder="1" applyAlignment="1">
      <alignment horizontal="center"/>
    </xf>
    <xf numFmtId="43" fontId="20" fillId="0" borderId="6" xfId="108" applyFont="1" applyBorder="1" applyAlignment="1">
      <alignment horizontal="center"/>
    </xf>
    <xf numFmtId="14" fontId="20" fillId="0" borderId="48" xfId="102" applyNumberFormat="1" applyFont="1" applyBorder="1" applyAlignment="1">
      <alignment horizontal="center"/>
    </xf>
    <xf numFmtId="43" fontId="20" fillId="0" borderId="1" xfId="108" applyFont="1" applyBorder="1" applyAlignment="1">
      <alignment horizontal="center"/>
    </xf>
    <xf numFmtId="43" fontId="20" fillId="11" borderId="1" xfId="108" applyFont="1" applyFill="1" applyBorder="1" applyAlignment="1">
      <alignment horizontal="center"/>
    </xf>
    <xf numFmtId="14" fontId="20" fillId="0" borderId="1" xfId="102" applyNumberFormat="1" applyFont="1" applyBorder="1" applyAlignment="1">
      <alignment horizontal="center"/>
    </xf>
    <xf numFmtId="14" fontId="20" fillId="0" borderId="51" xfId="102" applyNumberFormat="1" applyFont="1" applyBorder="1" applyAlignment="1">
      <alignment horizontal="center"/>
    </xf>
    <xf numFmtId="43" fontId="20" fillId="0" borderId="5" xfId="108" applyFont="1" applyBorder="1" applyAlignment="1">
      <alignment horizontal="center"/>
    </xf>
    <xf numFmtId="43" fontId="20" fillId="11" borderId="5" xfId="108" applyFont="1" applyFill="1" applyBorder="1" applyAlignment="1">
      <alignment horizontal="center"/>
    </xf>
    <xf numFmtId="14" fontId="20" fillId="0" borderId="5" xfId="102" applyNumberFormat="1" applyFont="1" applyBorder="1" applyAlignment="1">
      <alignment horizontal="center"/>
    </xf>
    <xf numFmtId="43" fontId="20" fillId="0" borderId="55" xfId="108" applyFont="1" applyBorder="1" applyAlignment="1">
      <alignment horizontal="center"/>
    </xf>
    <xf numFmtId="43" fontId="20" fillId="0" borderId="50" xfId="108" applyFont="1" applyFill="1" applyBorder="1" applyAlignment="1">
      <alignment horizontal="center"/>
    </xf>
    <xf numFmtId="43" fontId="20" fillId="0" borderId="0" xfId="108" applyFont="1" applyAlignment="1">
      <alignment horizontal="center"/>
    </xf>
    <xf numFmtId="0" fontId="20" fillId="0" borderId="0" xfId="115"/>
    <xf numFmtId="17" fontId="20" fillId="0" borderId="51" xfId="115" quotePrefix="1" applyNumberFormat="1" applyBorder="1" applyAlignment="1">
      <alignment horizontal="center" vertical="center"/>
    </xf>
    <xf numFmtId="0" fontId="20" fillId="0" borderId="1" xfId="115" applyBorder="1" applyAlignment="1">
      <alignment horizontal="center" vertical="center"/>
    </xf>
    <xf numFmtId="0" fontId="20" fillId="0" borderId="1" xfId="115" applyFont="1" applyBorder="1" applyAlignment="1">
      <alignment horizontal="center" vertical="center" wrapText="1" readingOrder="1"/>
    </xf>
    <xf numFmtId="0" fontId="20" fillId="0" borderId="55" xfId="115" applyBorder="1" applyAlignment="1">
      <alignment horizontal="center" vertical="center"/>
    </xf>
    <xf numFmtId="0" fontId="20" fillId="0" borderId="1" xfId="115" applyBorder="1" applyAlignment="1">
      <alignment vertical="center" wrapText="1"/>
    </xf>
    <xf numFmtId="0" fontId="20" fillId="0" borderId="51" xfId="115" applyBorder="1" applyAlignment="1">
      <alignment horizontal="center" vertical="center"/>
    </xf>
    <xf numFmtId="0" fontId="20" fillId="0" borderId="1" xfId="115" applyFill="1" applyBorder="1" applyAlignment="1">
      <alignment vertical="center" wrapText="1"/>
    </xf>
    <xf numFmtId="0" fontId="0" fillId="0" borderId="1" xfId="116" applyNumberFormat="1" applyFont="1" applyBorder="1" applyAlignment="1">
      <alignment vertical="center" wrapText="1"/>
    </xf>
    <xf numFmtId="17" fontId="20" fillId="0" borderId="56" xfId="115" applyNumberFormat="1" applyBorder="1" applyAlignment="1">
      <alignment horizontal="center" vertical="center"/>
    </xf>
    <xf numFmtId="0" fontId="20" fillId="0" borderId="55" xfId="115" applyFont="1" applyBorder="1" applyAlignment="1">
      <alignment horizontal="center" vertical="center" wrapText="1" readingOrder="1"/>
    </xf>
    <xf numFmtId="181" fontId="76" fillId="9" borderId="55" xfId="46" applyNumberFormat="1" applyFont="1" applyFill="1" applyBorder="1" applyAlignment="1" applyProtection="1">
      <alignment horizontal="right" vertical="center"/>
      <protection locked="0"/>
    </xf>
    <xf numFmtId="0" fontId="20" fillId="0" borderId="55" xfId="115" applyFont="1" applyBorder="1" applyAlignment="1">
      <alignment horizontal="left" vertical="center" wrapText="1" readingOrder="1"/>
    </xf>
    <xf numFmtId="0" fontId="20" fillId="0" borderId="50" xfId="115" applyFill="1" applyBorder="1" applyAlignment="1">
      <alignment horizontal="center" vertical="center" wrapText="1"/>
    </xf>
    <xf numFmtId="181" fontId="76" fillId="9" borderId="50" xfId="46" applyNumberFormat="1" applyFont="1" applyFill="1" applyBorder="1" applyAlignment="1" applyProtection="1">
      <alignment horizontal="right" vertical="center"/>
      <protection locked="0"/>
    </xf>
    <xf numFmtId="0" fontId="20" fillId="0" borderId="1" xfId="115" applyFont="1" applyBorder="1" applyAlignment="1">
      <alignment horizontal="left" vertical="center" wrapText="1" readingOrder="1"/>
    </xf>
    <xf numFmtId="17" fontId="20" fillId="0" borderId="51" xfId="115" applyNumberFormat="1" applyBorder="1" applyAlignment="1">
      <alignment horizontal="center" vertical="center"/>
    </xf>
    <xf numFmtId="181" fontId="76" fillId="9" borderId="1" xfId="46" applyNumberFormat="1" applyFont="1" applyFill="1" applyBorder="1" applyAlignment="1" applyProtection="1">
      <alignment horizontal="right" vertical="center"/>
      <protection locked="0"/>
    </xf>
    <xf numFmtId="0" fontId="56" fillId="0" borderId="1" xfId="115" applyFont="1" applyBorder="1" applyAlignment="1">
      <alignment horizontal="left" vertical="center" wrapText="1" readingOrder="1"/>
    </xf>
    <xf numFmtId="0" fontId="20" fillId="0" borderId="57" xfId="115" applyFont="1" applyBorder="1" applyAlignment="1">
      <alignment horizontal="left" vertical="center" wrapText="1" indent="1" readingOrder="1"/>
    </xf>
    <xf numFmtId="0" fontId="20" fillId="0" borderId="1" xfId="115" applyBorder="1" applyAlignment="1">
      <alignment horizontal="center" vertical="center" wrapText="1"/>
    </xf>
    <xf numFmtId="0" fontId="20" fillId="0" borderId="63" xfId="115" applyBorder="1" applyAlignment="1">
      <alignment horizontal="left" vertical="center" wrapText="1" indent="1"/>
    </xf>
    <xf numFmtId="0" fontId="20" fillId="0" borderId="48" xfId="115" applyBorder="1"/>
    <xf numFmtId="0" fontId="20" fillId="0" borderId="6" xfId="115" applyBorder="1"/>
    <xf numFmtId="181" fontId="77" fillId="9" borderId="1" xfId="46" applyNumberFormat="1" applyFont="1" applyFill="1" applyBorder="1" applyAlignment="1" applyProtection="1">
      <alignment horizontal="right" vertical="center"/>
      <protection locked="0"/>
    </xf>
    <xf numFmtId="0" fontId="47" fillId="0" borderId="57" xfId="115" applyFont="1" applyBorder="1" applyAlignment="1">
      <alignment horizontal="left" vertical="center" wrapText="1" readingOrder="1"/>
    </xf>
    <xf numFmtId="0" fontId="54" fillId="8" borderId="9" xfId="117" applyFont="1" applyBorder="1" applyAlignment="1" applyProtection="1">
      <alignment horizontal="center" vertical="center" wrapText="1"/>
      <protection locked="0"/>
    </xf>
    <xf numFmtId="0" fontId="54" fillId="8" borderId="9" xfId="117" applyFont="1" applyBorder="1" applyAlignment="1" applyProtection="1">
      <alignment horizontal="center" vertical="center" wrapText="1"/>
    </xf>
    <xf numFmtId="3" fontId="0" fillId="0" borderId="0" xfId="0" applyNumberFormat="1"/>
    <xf numFmtId="0" fontId="42" fillId="0" borderId="0" xfId="0" applyFont="1" applyAlignment="1">
      <alignment vertical="center"/>
    </xf>
    <xf numFmtId="3" fontId="42" fillId="0" borderId="0" xfId="0" applyNumberFormat="1" applyFont="1" applyAlignment="1">
      <alignment vertical="center"/>
    </xf>
    <xf numFmtId="0" fontId="47" fillId="0" borderId="57" xfId="0" applyFont="1" applyBorder="1" applyAlignment="1">
      <alignment horizontal="left" vertical="center" wrapText="1" readingOrder="1"/>
    </xf>
    <xf numFmtId="0" fontId="0" fillId="0" borderId="6" xfId="0" applyBorder="1"/>
    <xf numFmtId="3" fontId="77" fillId="9" borderId="1" xfId="46" applyNumberFormat="1" applyFont="1" applyFill="1" applyBorder="1" applyAlignment="1" applyProtection="1">
      <alignment horizontal="right" vertical="center"/>
      <protection locked="0"/>
    </xf>
    <xf numFmtId="0" fontId="0" fillId="0" borderId="48" xfId="0" applyBorder="1"/>
    <xf numFmtId="0" fontId="0" fillId="0" borderId="1" xfId="0" applyFont="1" applyBorder="1" applyAlignment="1">
      <alignment horizontal="left" vertical="center" wrapText="1" readingOrder="1"/>
    </xf>
    <xf numFmtId="0" fontId="0" fillId="0" borderId="1" xfId="0" applyBorder="1" applyAlignment="1">
      <alignment horizontal="center" vertical="center"/>
    </xf>
    <xf numFmtId="3" fontId="76" fillId="9" borderId="1" xfId="46" applyNumberFormat="1" applyFont="1" applyFill="1" applyBorder="1" applyAlignment="1" applyProtection="1">
      <alignment horizontal="right" vertical="center"/>
      <protection locked="0"/>
    </xf>
    <xf numFmtId="0" fontId="0" fillId="0" borderId="1" xfId="0" applyFont="1" applyBorder="1" applyAlignment="1">
      <alignment horizontal="center" vertical="center" wrapText="1" readingOrder="1"/>
    </xf>
    <xf numFmtId="0" fontId="0" fillId="0" borderId="51" xfId="0" applyBorder="1" applyAlignment="1">
      <alignment horizontal="center" vertical="center"/>
    </xf>
    <xf numFmtId="0" fontId="0" fillId="0" borderId="63" xfId="0" applyBorder="1" applyAlignment="1">
      <alignment horizontal="left" vertical="center" wrapText="1" indent="1"/>
    </xf>
    <xf numFmtId="0" fontId="0" fillId="0" borderId="50" xfId="0" applyFill="1" applyBorder="1" applyAlignment="1">
      <alignment horizontal="center" vertical="center" wrapText="1"/>
    </xf>
    <xf numFmtId="0" fontId="0" fillId="15" borderId="1" xfId="0" applyFont="1" applyFill="1" applyBorder="1" applyAlignment="1">
      <alignment horizontal="left" vertical="center" wrapText="1" readingOrder="1"/>
    </xf>
    <xf numFmtId="0" fontId="0" fillId="15" borderId="1" xfId="0" applyFill="1" applyBorder="1" applyAlignment="1">
      <alignment horizontal="center" vertical="center"/>
    </xf>
    <xf numFmtId="3" fontId="76" fillId="15" borderId="1" xfId="46" applyNumberFormat="1" applyFont="1" applyFill="1" applyBorder="1" applyAlignment="1" applyProtection="1">
      <alignment horizontal="right" vertical="center"/>
      <protection locked="0"/>
    </xf>
    <xf numFmtId="0" fontId="68" fillId="15" borderId="1" xfId="0" applyFont="1" applyFill="1" applyBorder="1" applyAlignment="1">
      <alignment horizontal="center" vertical="center"/>
    </xf>
    <xf numFmtId="17" fontId="0" fillId="0" borderId="51" xfId="0" applyNumberFormat="1" applyBorder="1" applyAlignment="1">
      <alignment horizontal="center" vertical="center"/>
    </xf>
    <xf numFmtId="0" fontId="0" fillId="0" borderId="1" xfId="0" applyBorder="1" applyAlignment="1">
      <alignment horizontal="center" vertical="center" wrapText="1"/>
    </xf>
    <xf numFmtId="0" fontId="0" fillId="0" borderId="57" xfId="0" applyFont="1" applyBorder="1" applyAlignment="1">
      <alignment horizontal="left" vertical="center" wrapText="1" indent="1" readingOrder="1"/>
    </xf>
    <xf numFmtId="0" fontId="56" fillId="0" borderId="1" xfId="0" applyFont="1" applyBorder="1" applyAlignment="1">
      <alignment horizontal="left" vertical="center" wrapText="1" readingOrder="1"/>
    </xf>
    <xf numFmtId="3" fontId="76" fillId="9" borderId="50" xfId="46" applyNumberFormat="1" applyFont="1" applyFill="1" applyBorder="1" applyAlignment="1" applyProtection="1">
      <alignment horizontal="right" vertical="center"/>
      <protection locked="0"/>
    </xf>
    <xf numFmtId="0" fontId="0" fillId="0" borderId="55" xfId="0" applyFont="1" applyBorder="1" applyAlignment="1">
      <alignment horizontal="left" vertical="center" wrapText="1" readingOrder="1"/>
    </xf>
    <xf numFmtId="0" fontId="0" fillId="0" borderId="55" xfId="0" applyBorder="1" applyAlignment="1">
      <alignment horizontal="center" vertical="center"/>
    </xf>
    <xf numFmtId="3" fontId="76" fillId="9" borderId="55" xfId="46" applyNumberFormat="1" applyFont="1" applyFill="1" applyBorder="1" applyAlignment="1" applyProtection="1">
      <alignment horizontal="right" vertical="center"/>
      <protection locked="0"/>
    </xf>
    <xf numFmtId="0" fontId="0" fillId="0" borderId="55" xfId="0" applyFont="1" applyBorder="1" applyAlignment="1">
      <alignment horizontal="center" vertical="center" wrapText="1" readingOrder="1"/>
    </xf>
    <xf numFmtId="17" fontId="0" fillId="0" borderId="56" xfId="0" applyNumberFormat="1" applyBorder="1" applyAlignment="1">
      <alignment horizontal="center" vertical="center"/>
    </xf>
    <xf numFmtId="0" fontId="0" fillId="0" borderId="1" xfId="0" applyBorder="1" applyAlignment="1">
      <alignment vertical="center" wrapText="1"/>
    </xf>
    <xf numFmtId="3" fontId="0" fillId="0" borderId="1" xfId="0" applyNumberFormat="1" applyBorder="1" applyAlignment="1">
      <alignment vertical="center" wrapText="1"/>
    </xf>
    <xf numFmtId="0" fontId="0" fillId="16" borderId="1" xfId="0" applyFill="1" applyBorder="1" applyAlignment="1">
      <alignment horizontal="center" vertical="center" wrapText="1"/>
    </xf>
    <xf numFmtId="0" fontId="0" fillId="15" borderId="1" xfId="0" applyFill="1" applyBorder="1" applyAlignment="1">
      <alignment vertical="center" wrapText="1"/>
    </xf>
    <xf numFmtId="3" fontId="0" fillId="15" borderId="1" xfId="0" applyNumberFormat="1" applyFill="1" applyBorder="1" applyAlignment="1">
      <alignment vertical="center" wrapText="1"/>
    </xf>
    <xf numFmtId="17" fontId="0" fillId="0" borderId="51" xfId="0" quotePrefix="1" applyNumberFormat="1" applyBorder="1" applyAlignment="1">
      <alignment horizontal="center" vertical="center"/>
    </xf>
    <xf numFmtId="0" fontId="0" fillId="16" borderId="1" xfId="0" applyFill="1" applyBorder="1" applyAlignment="1">
      <alignment vertical="center" wrapText="1"/>
    </xf>
    <xf numFmtId="0" fontId="0" fillId="16" borderId="1" xfId="0" applyFill="1" applyBorder="1" applyAlignment="1">
      <alignment horizontal="center" vertical="center"/>
    </xf>
    <xf numFmtId="3" fontId="0" fillId="16" borderId="1" xfId="116" applyNumberFormat="1" applyFont="1" applyFill="1" applyBorder="1" applyAlignment="1">
      <alignment vertical="center" wrapText="1"/>
    </xf>
    <xf numFmtId="0" fontId="0" fillId="16" borderId="51" xfId="0" applyFill="1" applyBorder="1" applyAlignment="1">
      <alignment horizontal="center" vertical="center"/>
    </xf>
    <xf numFmtId="0" fontId="0" fillId="0" borderId="1" xfId="0" applyFill="1" applyBorder="1" applyAlignment="1">
      <alignment vertical="center" wrapText="1"/>
    </xf>
    <xf numFmtId="0" fontId="68" fillId="16" borderId="1" xfId="0" applyFont="1" applyFill="1" applyBorder="1" applyAlignment="1">
      <alignment vertical="center" wrapText="1"/>
    </xf>
    <xf numFmtId="0" fontId="68" fillId="16" borderId="1" xfId="0" applyFont="1" applyFill="1" applyBorder="1" applyAlignment="1">
      <alignment horizontal="center" vertical="center"/>
    </xf>
    <xf numFmtId="3" fontId="68" fillId="16" borderId="1" xfId="0" applyNumberFormat="1" applyFont="1" applyFill="1" applyBorder="1" applyAlignment="1">
      <alignment vertical="center" wrapText="1"/>
    </xf>
    <xf numFmtId="0" fontId="0" fillId="16" borderId="55" xfId="0" applyFill="1" applyBorder="1" applyAlignment="1">
      <alignment horizontal="center" vertical="center"/>
    </xf>
    <xf numFmtId="0" fontId="0" fillId="16" borderId="1" xfId="0" applyFont="1" applyFill="1" applyBorder="1" applyAlignment="1">
      <alignment horizontal="center" vertical="center" wrapText="1" readingOrder="1"/>
    </xf>
    <xf numFmtId="0" fontId="68" fillId="0" borderId="1" xfId="0" applyFont="1" applyBorder="1" applyAlignment="1">
      <alignment vertical="center" wrapText="1"/>
    </xf>
    <xf numFmtId="0" fontId="68" fillId="0" borderId="1" xfId="0" applyFont="1" applyBorder="1" applyAlignment="1">
      <alignment horizontal="center" vertical="center"/>
    </xf>
    <xf numFmtId="3" fontId="68" fillId="0" borderId="1" xfId="0" applyNumberFormat="1" applyFont="1" applyBorder="1" applyAlignment="1">
      <alignment vertical="center" wrapText="1"/>
    </xf>
    <xf numFmtId="0" fontId="68" fillId="16" borderId="1" xfId="0" applyFont="1" applyFill="1" applyBorder="1" applyAlignment="1">
      <alignment horizontal="center" vertical="center" wrapText="1"/>
    </xf>
    <xf numFmtId="3" fontId="0" fillId="9" borderId="1" xfId="0" applyNumberFormat="1" applyFill="1" applyBorder="1" applyAlignment="1">
      <alignment vertical="center" wrapText="1"/>
    </xf>
    <xf numFmtId="0" fontId="70" fillId="0" borderId="1" xfId="102" applyFont="1" applyBorder="1" applyAlignment="1">
      <alignment horizontal="center" vertical="center" wrapText="1"/>
    </xf>
    <xf numFmtId="0" fontId="68" fillId="0" borderId="1" xfId="102" applyFont="1" applyBorder="1" applyAlignment="1">
      <alignment horizontal="center" vertical="center" wrapText="1"/>
    </xf>
    <xf numFmtId="174" fontId="26" fillId="0" borderId="6" xfId="102" applyNumberFormat="1" applyBorder="1" applyAlignment="1">
      <alignment horizontal="center" vertical="center" wrapText="1"/>
    </xf>
    <xf numFmtId="0" fontId="26" fillId="0" borderId="6" xfId="102" applyBorder="1" applyAlignment="1">
      <alignment horizontal="center" vertical="center"/>
    </xf>
    <xf numFmtId="17" fontId="26" fillId="0" borderId="6" xfId="102" applyNumberFormat="1" applyBorder="1" applyAlignment="1">
      <alignment horizontal="center" vertical="center"/>
    </xf>
    <xf numFmtId="0" fontId="26" fillId="0" borderId="48" xfId="102" applyBorder="1" applyAlignment="1">
      <alignment horizontal="center" vertical="center" wrapText="1"/>
    </xf>
    <xf numFmtId="0" fontId="26" fillId="0" borderId="53" xfId="102" applyBorder="1" applyAlignment="1">
      <alignment horizontal="center" vertical="center" wrapText="1"/>
    </xf>
    <xf numFmtId="3" fontId="26" fillId="0" borderId="1" xfId="102" applyNumberFormat="1" applyBorder="1" applyAlignment="1">
      <alignment horizontal="center"/>
    </xf>
    <xf numFmtId="0" fontId="26" fillId="17" borderId="48" xfId="102" applyFill="1" applyBorder="1" applyAlignment="1">
      <alignment horizontal="center" vertical="center" wrapText="1"/>
    </xf>
    <xf numFmtId="3" fontId="26" fillId="17" borderId="1" xfId="102" applyNumberFormat="1" applyFill="1" applyBorder="1" applyAlignment="1">
      <alignment horizontal="center"/>
    </xf>
    <xf numFmtId="44" fontId="51" fillId="17" borderId="31" xfId="116" applyFont="1" applyFill="1" applyBorder="1" applyAlignment="1">
      <alignment vertical="center"/>
    </xf>
    <xf numFmtId="0" fontId="51" fillId="17" borderId="27" xfId="115" applyFont="1" applyFill="1" applyBorder="1" applyAlignment="1">
      <alignment horizontal="center" vertical="center" wrapText="1"/>
    </xf>
    <xf numFmtId="0" fontId="51" fillId="17" borderId="27" xfId="115" applyFont="1" applyFill="1" applyBorder="1" applyAlignment="1">
      <alignment vertical="center" wrapText="1"/>
    </xf>
    <xf numFmtId="0" fontId="51" fillId="17" borderId="26" xfId="115" applyFont="1" applyFill="1" applyBorder="1" applyAlignment="1">
      <alignment vertical="center" wrapText="1"/>
    </xf>
    <xf numFmtId="172" fontId="51" fillId="0" borderId="30" xfId="115" applyNumberFormat="1" applyFont="1" applyBorder="1" applyAlignment="1">
      <alignment horizontal="center" vertical="center"/>
    </xf>
    <xf numFmtId="172" fontId="51" fillId="0" borderId="23" xfId="115" applyNumberFormat="1" applyFont="1" applyBorder="1" applyAlignment="1">
      <alignment horizontal="center" vertical="center"/>
    </xf>
    <xf numFmtId="172" fontId="51" fillId="0" borderId="23" xfId="115" applyNumberFormat="1" applyFont="1" applyFill="1" applyBorder="1" applyAlignment="1">
      <alignment horizontal="center" vertical="center"/>
    </xf>
    <xf numFmtId="172" fontId="51" fillId="0" borderId="22" xfId="115" applyNumberFormat="1" applyFont="1" applyFill="1" applyBorder="1" applyAlignment="1">
      <alignment horizontal="center" vertical="center"/>
    </xf>
    <xf numFmtId="44" fontId="51" fillId="17" borderId="24" xfId="116" applyFont="1" applyFill="1" applyBorder="1" applyAlignment="1">
      <alignment vertical="center"/>
    </xf>
    <xf numFmtId="0" fontId="51" fillId="17" borderId="23" xfId="115" applyFont="1" applyFill="1" applyBorder="1" applyAlignment="1">
      <alignment horizontal="center" vertical="center" wrapText="1"/>
    </xf>
    <xf numFmtId="0" fontId="51" fillId="17" borderId="23" xfId="115" applyFont="1" applyFill="1" applyBorder="1" applyAlignment="1">
      <alignment vertical="center" wrapText="1"/>
    </xf>
    <xf numFmtId="0" fontId="51" fillId="17" borderId="22" xfId="115" applyFont="1" applyFill="1" applyBorder="1" applyAlignment="1">
      <alignment vertical="center" wrapText="1"/>
    </xf>
    <xf numFmtId="44" fontId="51" fillId="17" borderId="19" xfId="116" applyFont="1" applyFill="1" applyBorder="1" applyAlignment="1">
      <alignment vertical="center"/>
    </xf>
    <xf numFmtId="0" fontId="51" fillId="17" borderId="18" xfId="115" applyFont="1" applyFill="1" applyBorder="1" applyAlignment="1">
      <alignment horizontal="center" vertical="center" wrapText="1"/>
    </xf>
    <xf numFmtId="0" fontId="51" fillId="17" borderId="18" xfId="115" applyFont="1" applyFill="1" applyBorder="1" applyAlignment="1">
      <alignment vertical="center" wrapText="1"/>
    </xf>
    <xf numFmtId="0" fontId="51" fillId="17" borderId="17" xfId="115" applyFont="1" applyFill="1" applyBorder="1" applyAlignment="1">
      <alignment vertical="center" wrapText="1"/>
    </xf>
    <xf numFmtId="0" fontId="20" fillId="0" borderId="0" xfId="118"/>
    <xf numFmtId="0" fontId="20" fillId="0" borderId="1" xfId="118" applyBorder="1"/>
    <xf numFmtId="0" fontId="20" fillId="0" borderId="1" xfId="118" applyBorder="1" applyAlignment="1">
      <alignment vertical="center"/>
    </xf>
    <xf numFmtId="0" fontId="42" fillId="0" borderId="0" xfId="118" applyFont="1" applyAlignment="1">
      <alignment vertical="center"/>
    </xf>
    <xf numFmtId="0" fontId="73" fillId="4" borderId="47" xfId="109" applyFont="1" applyFill="1" applyBorder="1" applyAlignment="1">
      <alignment horizontal="center" vertical="center"/>
    </xf>
    <xf numFmtId="179" fontId="72" fillId="4" borderId="47" xfId="112" applyNumberFormat="1" applyFont="1" applyFill="1" applyBorder="1" applyAlignment="1">
      <alignment vertical="center"/>
    </xf>
    <xf numFmtId="0" fontId="42" fillId="0" borderId="0" xfId="109" applyFont="1" applyAlignment="1">
      <alignment horizontal="center" vertical="center"/>
    </xf>
    <xf numFmtId="0" fontId="21" fillId="0" borderId="6" xfId="109" applyBorder="1" applyAlignment="1">
      <alignment horizontal="center"/>
    </xf>
    <xf numFmtId="0" fontId="21" fillId="0" borderId="0" xfId="109" applyAlignment="1">
      <alignment horizontal="center"/>
    </xf>
    <xf numFmtId="3" fontId="21" fillId="0" borderId="6" xfId="109" applyNumberFormat="1" applyFill="1" applyBorder="1"/>
    <xf numFmtId="0" fontId="20" fillId="0" borderId="1" xfId="118" applyBorder="1" applyAlignment="1">
      <alignment vertical="center" wrapText="1"/>
    </xf>
    <xf numFmtId="0" fontId="54" fillId="8" borderId="9" xfId="119" applyFont="1" applyBorder="1" applyAlignment="1" applyProtection="1">
      <alignment horizontal="center" vertical="center" wrapText="1"/>
      <protection locked="0"/>
    </xf>
    <xf numFmtId="0" fontId="54" fillId="8" borderId="9" xfId="119" applyFont="1" applyBorder="1" applyAlignment="1" applyProtection="1">
      <alignment horizontal="center" vertical="center" wrapText="1"/>
    </xf>
    <xf numFmtId="0" fontId="20" fillId="0" borderId="0" xfId="121"/>
    <xf numFmtId="0" fontId="20" fillId="0" borderId="0" xfId="121" applyAlignment="1">
      <alignment vertical="center"/>
    </xf>
    <xf numFmtId="177" fontId="20" fillId="0" borderId="0" xfId="108" applyNumberFormat="1" applyFont="1"/>
    <xf numFmtId="43" fontId="20" fillId="0" borderId="0" xfId="121" applyNumberFormat="1"/>
    <xf numFmtId="165" fontId="20" fillId="0" borderId="0" xfId="121" applyNumberFormat="1"/>
    <xf numFmtId="0" fontId="20" fillId="15" borderId="1" xfId="121" applyFill="1" applyBorder="1"/>
    <xf numFmtId="0" fontId="79" fillId="15" borderId="1" xfId="122" applyFont="1" applyFill="1" applyBorder="1" applyAlignment="1" applyProtection="1">
      <alignment horizontal="center" vertical="center" wrapText="1"/>
      <protection locked="0"/>
    </xf>
    <xf numFmtId="0" fontId="56" fillId="15" borderId="1" xfId="121" applyFont="1" applyFill="1" applyBorder="1" applyAlignment="1">
      <alignment horizontal="center" vertical="center" wrapText="1"/>
    </xf>
    <xf numFmtId="0" fontId="54" fillId="15" borderId="1" xfId="122" applyFont="1" applyFill="1" applyBorder="1" applyAlignment="1" applyProtection="1">
      <alignment horizontal="center" vertical="center" wrapText="1"/>
    </xf>
    <xf numFmtId="0" fontId="54" fillId="15" borderId="1" xfId="122" applyFont="1" applyFill="1" applyBorder="1" applyAlignment="1" applyProtection="1">
      <alignment horizontal="center" vertical="center" wrapText="1"/>
      <protection locked="0"/>
    </xf>
    <xf numFmtId="0" fontId="20" fillId="15" borderId="1" xfId="121" applyFont="1" applyFill="1" applyBorder="1" applyAlignment="1">
      <alignment horizontal="center" vertical="center"/>
    </xf>
    <xf numFmtId="177" fontId="20" fillId="15" borderId="1" xfId="108" applyNumberFormat="1" applyFont="1" applyFill="1" applyBorder="1"/>
    <xf numFmtId="0" fontId="59" fillId="15" borderId="1" xfId="122" applyFont="1" applyFill="1" applyBorder="1" applyAlignment="1" applyProtection="1">
      <alignment horizontal="center" vertical="center" wrapText="1"/>
    </xf>
    <xf numFmtId="0" fontId="20" fillId="15" borderId="1" xfId="121" applyFont="1" applyFill="1" applyBorder="1" applyAlignment="1">
      <alignment wrapText="1"/>
    </xf>
    <xf numFmtId="0" fontId="59" fillId="15" borderId="1" xfId="121" applyFont="1" applyFill="1" applyBorder="1" applyAlignment="1">
      <alignment horizontal="left" vertical="top" wrapText="1"/>
    </xf>
    <xf numFmtId="165" fontId="59" fillId="15" borderId="1" xfId="123" applyFont="1" applyFill="1" applyBorder="1" applyAlignment="1">
      <alignment horizontal="center" vertical="center" wrapText="1"/>
    </xf>
    <xf numFmtId="0" fontId="61" fillId="15" borderId="1" xfId="121" applyNumberFormat="1" applyFont="1" applyFill="1" applyBorder="1" applyAlignment="1">
      <alignment horizontal="justify" vertical="center" wrapText="1" readingOrder="1"/>
    </xf>
    <xf numFmtId="17" fontId="54" fillId="15" borderId="1" xfId="122" applyNumberFormat="1" applyFont="1" applyFill="1" applyBorder="1" applyAlignment="1" applyProtection="1">
      <alignment horizontal="center" vertical="center" wrapText="1"/>
    </xf>
    <xf numFmtId="43" fontId="54" fillId="15" borderId="1" xfId="108" applyFont="1" applyFill="1" applyBorder="1" applyAlignment="1" applyProtection="1">
      <alignment vertical="center" wrapText="1"/>
      <protection locked="0"/>
    </xf>
    <xf numFmtId="17" fontId="79" fillId="15" borderId="1" xfId="122" applyNumberFormat="1" applyFont="1" applyFill="1" applyBorder="1" applyAlignment="1" applyProtection="1">
      <alignment horizontal="center" vertical="center" wrapText="1"/>
      <protection locked="0"/>
    </xf>
    <xf numFmtId="0" fontId="79" fillId="15" borderId="1" xfId="122" applyFont="1" applyFill="1" applyBorder="1" applyAlignment="1" applyProtection="1">
      <alignment horizontal="center" vertical="center" wrapText="1"/>
    </xf>
    <xf numFmtId="3" fontId="40" fillId="15" borderId="1" xfId="122" applyNumberFormat="1" applyFont="1" applyFill="1" applyBorder="1" applyAlignment="1" applyProtection="1">
      <alignment horizontal="center" vertical="center" wrapText="1"/>
      <protection locked="0"/>
    </xf>
    <xf numFmtId="3" fontId="40" fillId="15" borderId="1" xfId="122" applyNumberFormat="1" applyFont="1" applyFill="1" applyBorder="1" applyAlignment="1" applyProtection="1">
      <alignment vertical="center" wrapText="1"/>
      <protection locked="0"/>
    </xf>
    <xf numFmtId="0" fontId="59" fillId="15" borderId="1" xfId="121" applyFont="1" applyFill="1" applyBorder="1" applyAlignment="1">
      <alignment vertical="top" wrapText="1"/>
    </xf>
    <xf numFmtId="17" fontId="54" fillId="18" borderId="50" xfId="122" applyNumberFormat="1" applyFont="1" applyFill="1" applyBorder="1" applyAlignment="1" applyProtection="1">
      <alignment horizontal="center" vertical="center" wrapText="1"/>
    </xf>
    <xf numFmtId="0" fontId="54" fillId="18" borderId="50" xfId="122" applyFont="1" applyFill="1" applyBorder="1" applyAlignment="1" applyProtection="1">
      <alignment horizontal="center" vertical="center" wrapText="1"/>
    </xf>
    <xf numFmtId="0" fontId="54" fillId="18" borderId="5" xfId="122" applyFont="1" applyFill="1" applyBorder="1" applyAlignment="1" applyProtection="1">
      <alignment horizontal="center" vertical="center" wrapText="1"/>
      <protection locked="0"/>
    </xf>
    <xf numFmtId="3" fontId="40" fillId="18" borderId="5" xfId="122" applyNumberFormat="1" applyFont="1" applyFill="1" applyBorder="1" applyAlignment="1" applyProtection="1">
      <alignment horizontal="center" vertical="center" wrapText="1"/>
      <protection locked="0"/>
    </xf>
    <xf numFmtId="3" fontId="40" fillId="18" borderId="5" xfId="122" applyNumberFormat="1" applyFont="1" applyFill="1" applyBorder="1" applyAlignment="1" applyProtection="1">
      <alignment vertical="center" wrapText="1"/>
      <protection locked="0"/>
    </xf>
    <xf numFmtId="0" fontId="59" fillId="18" borderId="68" xfId="121" applyFont="1" applyFill="1" applyBorder="1" applyAlignment="1">
      <alignment vertical="top" wrapText="1"/>
    </xf>
    <xf numFmtId="0" fontId="59" fillId="18" borderId="67" xfId="121" applyFont="1" applyFill="1" applyBorder="1" applyAlignment="1">
      <alignment horizontal="left" vertical="top" wrapText="1"/>
    </xf>
    <xf numFmtId="17" fontId="54" fillId="18" borderId="6" xfId="122" applyNumberFormat="1" applyFont="1" applyFill="1" applyBorder="1" applyAlignment="1" applyProtection="1">
      <alignment horizontal="center" vertical="center" wrapText="1"/>
    </xf>
    <xf numFmtId="0" fontId="54" fillId="18" borderId="1" xfId="122" applyFont="1" applyFill="1" applyBorder="1" applyAlignment="1" applyProtection="1">
      <alignment horizontal="center" vertical="center" wrapText="1"/>
    </xf>
    <xf numFmtId="0" fontId="54" fillId="18" borderId="6" xfId="122" applyFont="1" applyFill="1" applyBorder="1" applyAlignment="1" applyProtection="1">
      <alignment horizontal="center" vertical="center" wrapText="1"/>
    </xf>
    <xf numFmtId="0" fontId="54" fillId="18" borderId="1" xfId="122" applyFont="1" applyFill="1" applyBorder="1" applyAlignment="1" applyProtection="1">
      <alignment horizontal="center" vertical="center" wrapText="1"/>
      <protection locked="0"/>
    </xf>
    <xf numFmtId="3" fontId="40" fillId="18" borderId="1" xfId="122" applyNumberFormat="1" applyFont="1" applyFill="1" applyBorder="1" applyAlignment="1" applyProtection="1">
      <alignment vertical="center" wrapText="1"/>
      <protection locked="0"/>
    </xf>
    <xf numFmtId="0" fontId="59" fillId="18" borderId="2" xfId="121" applyFont="1" applyFill="1" applyBorder="1" applyAlignment="1">
      <alignment vertical="top" wrapText="1"/>
    </xf>
    <xf numFmtId="0" fontId="59" fillId="18" borderId="61" xfId="121" applyFont="1" applyFill="1" applyBorder="1" applyAlignment="1">
      <alignment horizontal="left" vertical="top" wrapText="1"/>
    </xf>
    <xf numFmtId="3" fontId="40" fillId="18" borderId="1" xfId="122" applyNumberFormat="1" applyFont="1" applyFill="1" applyBorder="1" applyAlignment="1" applyProtection="1">
      <alignment horizontal="center" vertical="center" wrapText="1"/>
      <protection locked="0"/>
    </xf>
    <xf numFmtId="17" fontId="54" fillId="18" borderId="1" xfId="122" applyNumberFormat="1" applyFont="1" applyFill="1" applyBorder="1" applyAlignment="1" applyProtection="1">
      <alignment horizontal="center" vertical="center" wrapText="1"/>
    </xf>
    <xf numFmtId="0" fontId="60" fillId="18" borderId="6" xfId="122" applyFont="1" applyFill="1" applyBorder="1" applyAlignment="1" applyProtection="1">
      <alignment horizontal="center" vertical="center" wrapText="1"/>
      <protection locked="0"/>
    </xf>
    <xf numFmtId="0" fontId="60" fillId="18" borderId="6" xfId="122" applyFont="1" applyFill="1" applyBorder="1" applyAlignment="1" applyProtection="1">
      <alignment horizontal="center" vertical="center" wrapText="1"/>
    </xf>
    <xf numFmtId="0" fontId="59" fillId="18" borderId="2" xfId="121" applyFont="1" applyFill="1" applyBorder="1" applyAlignment="1">
      <alignment horizontal="left" vertical="top" wrapText="1"/>
    </xf>
    <xf numFmtId="0" fontId="20" fillId="16" borderId="0" xfId="121" applyFill="1"/>
    <xf numFmtId="0" fontId="20" fillId="16" borderId="51" xfId="121" applyFill="1" applyBorder="1" applyAlignment="1">
      <alignment horizontal="center" vertical="center" wrapText="1"/>
    </xf>
    <xf numFmtId="0" fontId="20" fillId="16" borderId="1" xfId="121" applyFill="1" applyBorder="1" applyAlignment="1">
      <alignment horizontal="center" vertical="center" wrapText="1"/>
    </xf>
    <xf numFmtId="0" fontId="20" fillId="16" borderId="1" xfId="121" applyFont="1" applyFill="1" applyBorder="1" applyAlignment="1">
      <alignment wrapText="1"/>
    </xf>
    <xf numFmtId="0" fontId="54" fillId="16" borderId="6" xfId="122" applyFont="1" applyFill="1" applyBorder="1" applyAlignment="1" applyProtection="1">
      <alignment horizontal="center" vertical="center" wrapText="1"/>
    </xf>
    <xf numFmtId="0" fontId="54" fillId="16" borderId="1" xfId="122" applyFont="1" applyFill="1" applyBorder="1" applyAlignment="1" applyProtection="1">
      <alignment horizontal="center" vertical="center" wrapText="1"/>
      <protection locked="0"/>
    </xf>
    <xf numFmtId="3" fontId="40" fillId="16" borderId="1" xfId="121" applyNumberFormat="1" applyFont="1" applyFill="1" applyBorder="1"/>
    <xf numFmtId="0" fontId="40" fillId="16" borderId="1" xfId="121" applyFont="1" applyFill="1" applyBorder="1"/>
    <xf numFmtId="0" fontId="61" fillId="16" borderId="1" xfId="121" applyNumberFormat="1" applyFont="1" applyFill="1" applyBorder="1" applyAlignment="1">
      <alignment horizontal="justify" vertical="center" wrapText="1" readingOrder="1"/>
    </xf>
    <xf numFmtId="0" fontId="61" fillId="16" borderId="2" xfId="121" applyNumberFormat="1" applyFont="1" applyFill="1" applyBorder="1" applyAlignment="1">
      <alignment horizontal="justify" vertical="center" wrapText="1" readingOrder="1"/>
    </xf>
    <xf numFmtId="0" fontId="20" fillId="16" borderId="1" xfId="121" applyFont="1" applyFill="1" applyBorder="1" applyAlignment="1">
      <alignment horizontal="center" vertical="center" wrapText="1"/>
    </xf>
    <xf numFmtId="17" fontId="20" fillId="16" borderId="51" xfId="121" applyNumberFormat="1" applyFill="1" applyBorder="1" applyAlignment="1">
      <alignment horizontal="center" vertical="center" wrapText="1"/>
    </xf>
    <xf numFmtId="0" fontId="60" fillId="16" borderId="6" xfId="122" applyFont="1" applyFill="1" applyBorder="1" applyAlignment="1" applyProtection="1">
      <alignment horizontal="center" vertical="center" wrapText="1"/>
      <protection locked="0"/>
    </xf>
    <xf numFmtId="0" fontId="60" fillId="16" borderId="6" xfId="122" applyFont="1" applyFill="1" applyBorder="1" applyAlignment="1" applyProtection="1">
      <alignment horizontal="center" vertical="center" wrapText="1"/>
    </xf>
    <xf numFmtId="3" fontId="54" fillId="16" borderId="1" xfId="122" applyNumberFormat="1" applyFont="1" applyFill="1" applyBorder="1" applyAlignment="1" applyProtection="1">
      <alignment horizontal="right" vertical="center" wrapText="1"/>
      <protection locked="0"/>
    </xf>
    <xf numFmtId="0" fontId="40" fillId="16" borderId="1" xfId="121" applyFont="1" applyFill="1" applyBorder="1" applyAlignment="1">
      <alignment wrapText="1"/>
    </xf>
    <xf numFmtId="0" fontId="59" fillId="16" borderId="1" xfId="121" applyFont="1" applyFill="1" applyBorder="1" applyAlignment="1">
      <alignment wrapText="1"/>
    </xf>
    <xf numFmtId="0" fontId="61" fillId="16" borderId="61" xfId="121" applyNumberFormat="1" applyFont="1" applyFill="1" applyBorder="1" applyAlignment="1">
      <alignment horizontal="justify" vertical="center" wrapText="1" readingOrder="1"/>
    </xf>
    <xf numFmtId="43" fontId="54" fillId="16" borderId="1" xfId="108" applyFont="1" applyFill="1" applyBorder="1" applyAlignment="1" applyProtection="1">
      <alignment horizontal="center" vertical="center" wrapText="1"/>
      <protection locked="0"/>
    </xf>
    <xf numFmtId="0" fontId="60" fillId="16" borderId="51" xfId="122" applyFont="1" applyFill="1" applyBorder="1" applyAlignment="1" applyProtection="1">
      <alignment horizontal="center" vertical="center" wrapText="1"/>
      <protection locked="0"/>
    </xf>
    <xf numFmtId="0" fontId="60" fillId="16" borderId="1" xfId="122" applyFont="1" applyFill="1" applyBorder="1" applyAlignment="1" applyProtection="1">
      <alignment horizontal="center" vertical="center" wrapText="1"/>
      <protection locked="0"/>
    </xf>
    <xf numFmtId="0" fontId="60" fillId="16" borderId="1" xfId="122" applyFont="1" applyFill="1" applyBorder="1" applyAlignment="1" applyProtection="1">
      <alignment horizontal="center" vertical="center" wrapText="1"/>
    </xf>
    <xf numFmtId="0" fontId="60" fillId="16" borderId="47" xfId="122" applyFont="1" applyFill="1" applyBorder="1" applyAlignment="1" applyProtection="1">
      <alignment horizontal="center" vertical="center" wrapText="1"/>
    </xf>
    <xf numFmtId="165" fontId="59" fillId="16" borderId="1" xfId="123" applyFont="1" applyFill="1" applyBorder="1" applyAlignment="1">
      <alignment horizontal="center" vertical="center" wrapText="1"/>
    </xf>
    <xf numFmtId="0" fontId="59" fillId="16" borderId="1" xfId="121" applyFont="1" applyFill="1" applyBorder="1" applyAlignment="1">
      <alignment horizontal="center"/>
    </xf>
    <xf numFmtId="0" fontId="61" fillId="16" borderId="6" xfId="121" applyNumberFormat="1" applyFont="1" applyFill="1" applyBorder="1" applyAlignment="1">
      <alignment horizontal="justify" vertical="center" wrapText="1" readingOrder="1"/>
    </xf>
    <xf numFmtId="0" fontId="59" fillId="16" borderId="1" xfId="121" applyFont="1" applyFill="1" applyBorder="1" applyAlignment="1">
      <alignment horizontal="center" vertical="center" wrapText="1"/>
    </xf>
    <xf numFmtId="165" fontId="59" fillId="16" borderId="5" xfId="123" applyFont="1" applyFill="1" applyBorder="1" applyAlignment="1">
      <alignment horizontal="center" vertical="center" wrapText="1"/>
    </xf>
    <xf numFmtId="177" fontId="65" fillId="16" borderId="1" xfId="123" applyNumberFormat="1" applyFont="1" applyFill="1" applyBorder="1" applyAlignment="1">
      <alignment horizontal="center" vertical="center" wrapText="1"/>
    </xf>
    <xf numFmtId="0" fontId="59" fillId="16" borderId="1" xfId="121" applyFont="1" applyFill="1" applyBorder="1" applyAlignment="1">
      <alignment vertical="center" wrapText="1"/>
    </xf>
    <xf numFmtId="177" fontId="59" fillId="16" borderId="6" xfId="123" applyNumberFormat="1" applyFont="1" applyFill="1" applyBorder="1" applyAlignment="1">
      <alignment horizontal="center" vertical="center"/>
    </xf>
    <xf numFmtId="0" fontId="61" fillId="16" borderId="1" xfId="121" applyNumberFormat="1" applyFont="1" applyFill="1" applyBorder="1" applyAlignment="1">
      <alignment vertical="center" wrapText="1" readingOrder="1"/>
    </xf>
    <xf numFmtId="0" fontId="20" fillId="18" borderId="0" xfId="121" applyFill="1"/>
    <xf numFmtId="0" fontId="60" fillId="18" borderId="51" xfId="122" applyFont="1" applyFill="1" applyBorder="1" applyAlignment="1" applyProtection="1">
      <alignment horizontal="center" vertical="center" wrapText="1"/>
      <protection locked="0"/>
    </xf>
    <xf numFmtId="0" fontId="60" fillId="18" borderId="1" xfId="122" applyFont="1" applyFill="1" applyBorder="1" applyAlignment="1" applyProtection="1">
      <alignment horizontal="center" vertical="center" wrapText="1"/>
      <protection locked="0"/>
    </xf>
    <xf numFmtId="0" fontId="60" fillId="18" borderId="1" xfId="122" applyFont="1" applyFill="1" applyBorder="1" applyAlignment="1" applyProtection="1">
      <alignment horizontal="center" vertical="center" wrapText="1"/>
    </xf>
    <xf numFmtId="0" fontId="60" fillId="18" borderId="47" xfId="122" applyFont="1" applyFill="1" applyBorder="1" applyAlignment="1" applyProtection="1">
      <alignment horizontal="center" vertical="center" wrapText="1"/>
    </xf>
    <xf numFmtId="167" fontId="59" fillId="18" borderId="6" xfId="123" applyNumberFormat="1" applyFont="1" applyFill="1" applyBorder="1" applyAlignment="1">
      <alignment horizontal="right" wrapText="1"/>
    </xf>
    <xf numFmtId="0" fontId="59" fillId="18" borderId="1" xfId="122" applyFont="1" applyFill="1" applyBorder="1" applyAlignment="1" applyProtection="1">
      <alignment horizontal="center" vertical="center" wrapText="1"/>
    </xf>
    <xf numFmtId="0" fontId="59" fillId="18" borderId="1" xfId="122" applyFont="1" applyFill="1" applyBorder="1" applyAlignment="1" applyProtection="1">
      <alignment vertical="center" wrapText="1"/>
    </xf>
    <xf numFmtId="0" fontId="61" fillId="18" borderId="5" xfId="121" applyNumberFormat="1" applyFont="1" applyFill="1" applyBorder="1" applyAlignment="1">
      <alignment horizontal="justify" vertical="center" wrapText="1" readingOrder="1"/>
    </xf>
    <xf numFmtId="177" fontId="59" fillId="18" borderId="6" xfId="108" applyNumberFormat="1" applyFont="1" applyFill="1" applyBorder="1" applyAlignment="1">
      <alignment horizontal="right" wrapText="1"/>
    </xf>
    <xf numFmtId="0" fontId="59" fillId="18" borderId="1" xfId="121" applyFont="1" applyFill="1" applyBorder="1" applyAlignment="1">
      <alignment horizontal="center" vertical="center" wrapText="1"/>
    </xf>
    <xf numFmtId="177" fontId="59" fillId="18" borderId="1" xfId="108" applyNumberFormat="1" applyFont="1" applyFill="1" applyBorder="1" applyAlignment="1">
      <alignment horizontal="right" wrapText="1"/>
    </xf>
    <xf numFmtId="177" fontId="59" fillId="18" borderId="1" xfId="108" applyNumberFormat="1" applyFont="1" applyFill="1" applyBorder="1" applyAlignment="1">
      <alignment wrapText="1"/>
    </xf>
    <xf numFmtId="0" fontId="59" fillId="18" borderId="6" xfId="121" applyFont="1" applyFill="1" applyBorder="1" applyAlignment="1">
      <alignment vertical="center" wrapText="1"/>
    </xf>
    <xf numFmtId="177" fontId="65" fillId="18" borderId="1" xfId="108" applyNumberFormat="1" applyFont="1" applyFill="1" applyBorder="1" applyAlignment="1">
      <alignment horizontal="center" vertical="center" wrapText="1"/>
    </xf>
    <xf numFmtId="177" fontId="59" fillId="18" borderId="1" xfId="108" applyNumberFormat="1" applyFont="1" applyFill="1" applyBorder="1" applyAlignment="1" applyProtection="1">
      <alignment horizontal="center" vertical="center" wrapText="1"/>
    </xf>
    <xf numFmtId="0" fontId="61" fillId="18" borderId="1" xfId="121" applyNumberFormat="1" applyFont="1" applyFill="1" applyBorder="1" applyAlignment="1">
      <alignment horizontal="justify" vertical="center" wrapText="1" readingOrder="1"/>
    </xf>
    <xf numFmtId="177" fontId="59" fillId="18" borderId="6" xfId="108" applyNumberFormat="1" applyFont="1" applyFill="1" applyBorder="1" applyAlignment="1">
      <alignment horizontal="center" vertical="center"/>
    </xf>
    <xf numFmtId="177" fontId="80" fillId="18" borderId="6" xfId="124" applyNumberFormat="1" applyFont="1" applyFill="1" applyBorder="1" applyAlignment="1">
      <alignment horizontal="center" vertical="center"/>
    </xf>
    <xf numFmtId="0" fontId="63" fillId="18" borderId="1" xfId="121" applyNumberFormat="1" applyFont="1" applyFill="1" applyBorder="1" applyAlignment="1">
      <alignment vertical="center" wrapText="1" readingOrder="1"/>
    </xf>
    <xf numFmtId="0" fontId="63" fillId="18" borderId="5" xfId="121" applyNumberFormat="1" applyFont="1" applyFill="1" applyBorder="1" applyAlignment="1">
      <alignment horizontal="justify" vertical="center" wrapText="1" readingOrder="1"/>
    </xf>
    <xf numFmtId="17" fontId="60" fillId="18" borderId="48" xfId="122" applyNumberFormat="1" applyFont="1" applyFill="1" applyBorder="1" applyAlignment="1" applyProtection="1">
      <alignment horizontal="center" vertical="center" wrapText="1"/>
      <protection locked="0"/>
    </xf>
    <xf numFmtId="0" fontId="70" fillId="18" borderId="6" xfId="122" applyFont="1" applyFill="1" applyBorder="1" applyAlignment="1" applyProtection="1">
      <alignment horizontal="center" vertical="center" wrapText="1"/>
      <protection locked="0"/>
    </xf>
    <xf numFmtId="0" fontId="70" fillId="18" borderId="6" xfId="122" applyFont="1" applyFill="1" applyBorder="1" applyAlignment="1" applyProtection="1">
      <alignment horizontal="center" vertical="center" wrapText="1"/>
    </xf>
    <xf numFmtId="0" fontId="70" fillId="18" borderId="1" xfId="122" applyFont="1" applyFill="1" applyBorder="1" applyAlignment="1" applyProtection="1">
      <alignment horizontal="center" vertical="center" wrapText="1"/>
    </xf>
    <xf numFmtId="165" fontId="42" fillId="18" borderId="1" xfId="123" applyFont="1" applyFill="1" applyBorder="1" applyAlignment="1">
      <alignment horizontal="left" vertical="center" wrapText="1"/>
    </xf>
    <xf numFmtId="167" fontId="80" fillId="18" borderId="1" xfId="123" applyNumberFormat="1" applyFont="1" applyFill="1" applyBorder="1" applyAlignment="1">
      <alignment horizontal="center" vertical="center" wrapText="1"/>
    </xf>
    <xf numFmtId="0" fontId="59" fillId="18" borderId="1" xfId="121" applyFont="1" applyFill="1" applyBorder="1" applyAlignment="1">
      <alignment vertical="center" wrapText="1"/>
    </xf>
    <xf numFmtId="0" fontId="60" fillId="18" borderId="60" xfId="122" applyFont="1" applyFill="1" applyBorder="1" applyAlignment="1" applyProtection="1">
      <alignment horizontal="center" vertical="center" wrapText="1"/>
      <protection locked="0"/>
    </xf>
    <xf numFmtId="0" fontId="54" fillId="18" borderId="47" xfId="122" applyFont="1" applyFill="1" applyBorder="1" applyAlignment="1" applyProtection="1">
      <alignment horizontal="center" vertical="center" wrapText="1"/>
      <protection locked="0"/>
    </xf>
    <xf numFmtId="0" fontId="54" fillId="18" borderId="47" xfId="122" applyFont="1" applyFill="1" applyBorder="1" applyAlignment="1" applyProtection="1">
      <alignment horizontal="center" vertical="center" wrapText="1"/>
    </xf>
    <xf numFmtId="165" fontId="42" fillId="18" borderId="47" xfId="123" applyFont="1" applyFill="1" applyBorder="1" applyAlignment="1" applyProtection="1">
      <alignment horizontal="center" vertical="center" wrapText="1"/>
      <protection locked="0"/>
    </xf>
    <xf numFmtId="165" fontId="80" fillId="18" borderId="47" xfId="123" applyFont="1" applyFill="1" applyBorder="1" applyAlignment="1" applyProtection="1">
      <alignment horizontal="center" vertical="center" wrapText="1"/>
    </xf>
    <xf numFmtId="0" fontId="59" fillId="18" borderId="47" xfId="122" applyFont="1" applyFill="1" applyBorder="1" applyAlignment="1" applyProtection="1">
      <alignment horizontal="center" vertical="center" wrapText="1"/>
    </xf>
    <xf numFmtId="0" fontId="59" fillId="18" borderId="47" xfId="122" applyFont="1" applyFill="1" applyBorder="1" applyAlignment="1" applyProtection="1">
      <alignment vertical="center" wrapText="1"/>
    </xf>
    <xf numFmtId="0" fontId="59" fillId="18" borderId="47" xfId="121" applyFont="1" applyFill="1" applyBorder="1" applyAlignment="1">
      <alignment vertical="center" wrapText="1"/>
    </xf>
    <xf numFmtId="0" fontId="54" fillId="8" borderId="9" xfId="122" applyFont="1" applyBorder="1" applyAlignment="1" applyProtection="1">
      <alignment horizontal="center" vertical="center" wrapText="1"/>
      <protection locked="0"/>
    </xf>
    <xf numFmtId="0" fontId="54" fillId="8" borderId="9" xfId="122" applyFont="1" applyBorder="1" applyAlignment="1" applyProtection="1">
      <alignment horizontal="center" vertical="center" wrapText="1"/>
    </xf>
    <xf numFmtId="0" fontId="54" fillId="8" borderId="8" xfId="122" applyFont="1" applyBorder="1" applyAlignment="1" applyProtection="1">
      <alignment horizontal="center" vertical="center" wrapText="1"/>
    </xf>
    <xf numFmtId="0" fontId="42" fillId="0" borderId="0" xfId="121" applyFont="1" applyAlignment="1">
      <alignment vertical="center"/>
    </xf>
    <xf numFmtId="0" fontId="20" fillId="0" borderId="6" xfId="118" applyBorder="1"/>
    <xf numFmtId="0" fontId="20" fillId="9" borderId="0" xfId="118" applyFill="1"/>
    <xf numFmtId="0" fontId="20" fillId="17" borderId="0" xfId="118" applyFill="1"/>
    <xf numFmtId="177" fontId="47" fillId="0" borderId="1" xfId="118" applyNumberFormat="1" applyFont="1" applyBorder="1"/>
    <xf numFmtId="0" fontId="20" fillId="9" borderId="51" xfId="118" applyFill="1" applyBorder="1" applyAlignment="1">
      <alignment horizontal="centerContinuous" vertical="center"/>
    </xf>
    <xf numFmtId="0" fontId="20" fillId="9" borderId="1" xfId="118" applyFill="1" applyBorder="1" applyAlignment="1">
      <alignment horizontal="centerContinuous" vertical="center"/>
    </xf>
    <xf numFmtId="0" fontId="20" fillId="9" borderId="6" xfId="118" applyFill="1" applyBorder="1" applyAlignment="1">
      <alignment horizontal="center" vertical="center"/>
    </xf>
    <xf numFmtId="0" fontId="20" fillId="9" borderId="1" xfId="118" applyFill="1" applyBorder="1"/>
    <xf numFmtId="0" fontId="20" fillId="17" borderId="1" xfId="118" applyFill="1" applyBorder="1"/>
    <xf numFmtId="177" fontId="0" fillId="0" borderId="6" xfId="124" applyNumberFormat="1" applyFont="1" applyBorder="1"/>
    <xf numFmtId="0" fontId="20" fillId="0" borderId="1" xfId="118" applyBorder="1" applyAlignment="1">
      <alignment wrapText="1"/>
    </xf>
    <xf numFmtId="0" fontId="20" fillId="0" borderId="6" xfId="118" applyBorder="1" applyAlignment="1">
      <alignment horizontal="center" wrapText="1"/>
    </xf>
    <xf numFmtId="0" fontId="20" fillId="0" borderId="53" xfId="118" applyBorder="1" applyAlignment="1">
      <alignment horizontal="center" wrapText="1"/>
    </xf>
    <xf numFmtId="0" fontId="20" fillId="9" borderId="6" xfId="118" applyFill="1" applyBorder="1" applyAlignment="1">
      <alignment horizontal="center" wrapText="1"/>
    </xf>
    <xf numFmtId="0" fontId="20" fillId="17" borderId="51" xfId="118" applyFill="1" applyBorder="1" applyAlignment="1">
      <alignment horizontal="center"/>
    </xf>
    <xf numFmtId="0" fontId="20" fillId="17" borderId="1" xfId="118" applyFill="1" applyBorder="1" applyAlignment="1">
      <alignment horizontal="center"/>
    </xf>
    <xf numFmtId="177" fontId="0" fillId="17" borderId="6" xfId="124" applyNumberFormat="1" applyFont="1" applyFill="1" applyBorder="1"/>
    <xf numFmtId="0" fontId="20" fillId="17" borderId="6" xfId="118" applyFill="1" applyBorder="1"/>
    <xf numFmtId="0" fontId="20" fillId="17" borderId="6" xfId="118" applyFill="1" applyBorder="1" applyAlignment="1">
      <alignment wrapText="1"/>
    </xf>
    <xf numFmtId="0" fontId="20" fillId="9" borderId="51" xfId="118" applyFill="1" applyBorder="1"/>
    <xf numFmtId="0" fontId="20" fillId="9" borderId="48" xfId="118" applyFill="1" applyBorder="1"/>
    <xf numFmtId="0" fontId="20" fillId="9" borderId="6" xfId="118" applyFill="1" applyBorder="1"/>
    <xf numFmtId="0" fontId="20" fillId="0" borderId="6" xfId="118" applyBorder="1" applyAlignment="1">
      <alignment wrapText="1"/>
    </xf>
    <xf numFmtId="0" fontId="20" fillId="17" borderId="48" xfId="118" applyFill="1" applyBorder="1"/>
    <xf numFmtId="0" fontId="20" fillId="9" borderId="48" xfId="118" applyFill="1" applyBorder="1" applyAlignment="1">
      <alignment horizontal="center" vertical="center"/>
    </xf>
    <xf numFmtId="164" fontId="0" fillId="9" borderId="6" xfId="125" applyFont="1" applyFill="1" applyBorder="1" applyAlignment="1">
      <alignment wrapText="1"/>
    </xf>
    <xf numFmtId="0" fontId="20" fillId="17" borderId="1" xfId="118" applyFill="1" applyBorder="1" applyAlignment="1">
      <alignment wrapText="1"/>
    </xf>
    <xf numFmtId="0" fontId="20" fillId="17" borderId="1" xfId="118" applyFill="1" applyBorder="1" applyAlignment="1">
      <alignment vertical="center"/>
    </xf>
    <xf numFmtId="0" fontId="20" fillId="9" borderId="6" xfId="118" applyFill="1" applyBorder="1" applyAlignment="1">
      <alignment horizontal="centerContinuous" vertical="center"/>
    </xf>
    <xf numFmtId="0" fontId="20" fillId="0" borderId="69" xfId="118" applyBorder="1" applyAlignment="1">
      <alignment vertical="center" wrapText="1"/>
    </xf>
    <xf numFmtId="0" fontId="18" fillId="0" borderId="0" xfId="129"/>
    <xf numFmtId="43" fontId="18" fillId="0" borderId="0" xfId="129" applyNumberFormat="1"/>
    <xf numFmtId="177" fontId="18" fillId="0" borderId="0" xfId="108" applyNumberFormat="1" applyFont="1"/>
    <xf numFmtId="43" fontId="18" fillId="0" borderId="0" xfId="108" applyFont="1"/>
    <xf numFmtId="0" fontId="18" fillId="9" borderId="0" xfId="129" applyFill="1"/>
    <xf numFmtId="43" fontId="18" fillId="9" borderId="0" xfId="129" applyNumberFormat="1" applyFill="1"/>
    <xf numFmtId="0" fontId="18" fillId="9" borderId="1" xfId="129" applyFill="1" applyBorder="1"/>
    <xf numFmtId="0" fontId="79" fillId="9" borderId="1" xfId="130" applyFont="1" applyFill="1" applyBorder="1" applyAlignment="1" applyProtection="1">
      <alignment horizontal="center" vertical="center" wrapText="1"/>
      <protection locked="0"/>
    </xf>
    <xf numFmtId="0" fontId="56" fillId="9" borderId="1" xfId="129" applyFont="1" applyFill="1" applyBorder="1" applyAlignment="1">
      <alignment horizontal="center" vertical="center" wrapText="1"/>
    </xf>
    <xf numFmtId="0" fontId="54" fillId="9" borderId="1" xfId="130" applyFont="1" applyFill="1" applyBorder="1" applyAlignment="1" applyProtection="1">
      <alignment horizontal="center" vertical="center" wrapText="1"/>
    </xf>
    <xf numFmtId="0" fontId="54" fillId="9" borderId="1" xfId="130" applyFont="1" applyFill="1" applyBorder="1" applyAlignment="1" applyProtection="1">
      <alignment horizontal="center" vertical="center" wrapText="1"/>
      <protection locked="0"/>
    </xf>
    <xf numFmtId="0" fontId="18" fillId="9" borderId="1" xfId="129" applyFont="1" applyFill="1" applyBorder="1" applyAlignment="1">
      <alignment horizontal="center"/>
    </xf>
    <xf numFmtId="177" fontId="18" fillId="9" borderId="1" xfId="108" applyNumberFormat="1" applyFont="1" applyFill="1" applyBorder="1"/>
    <xf numFmtId="0" fontId="59" fillId="9" borderId="1" xfId="130" applyFont="1" applyFill="1" applyBorder="1" applyAlignment="1" applyProtection="1">
      <alignment horizontal="center" vertical="center" wrapText="1"/>
    </xf>
    <xf numFmtId="0" fontId="18" fillId="9" borderId="1" xfId="129" applyFont="1" applyFill="1" applyBorder="1" applyAlignment="1">
      <alignment wrapText="1"/>
    </xf>
    <xf numFmtId="0" fontId="59" fillId="9" borderId="1" xfId="129" applyFont="1" applyFill="1" applyBorder="1" applyAlignment="1">
      <alignment horizontal="left" vertical="top" wrapText="1"/>
    </xf>
    <xf numFmtId="165" fontId="59" fillId="9" borderId="1" xfId="131" applyFont="1" applyFill="1" applyBorder="1" applyAlignment="1">
      <alignment horizontal="center" vertical="center" wrapText="1"/>
    </xf>
    <xf numFmtId="0" fontId="61" fillId="9" borderId="1" xfId="129" applyNumberFormat="1" applyFont="1" applyFill="1" applyBorder="1" applyAlignment="1">
      <alignment horizontal="justify" vertical="center" wrapText="1" readingOrder="1"/>
    </xf>
    <xf numFmtId="17" fontId="54" fillId="9" borderId="1" xfId="130" applyNumberFormat="1" applyFont="1" applyFill="1" applyBorder="1" applyAlignment="1" applyProtection="1">
      <alignment horizontal="center" vertical="center" wrapText="1"/>
    </xf>
    <xf numFmtId="43" fontId="54" fillId="9" borderId="1" xfId="108" applyFont="1" applyFill="1" applyBorder="1" applyAlignment="1" applyProtection="1">
      <alignment horizontal="center" vertical="center" wrapText="1"/>
      <protection locked="0"/>
    </xf>
    <xf numFmtId="17" fontId="79" fillId="9" borderId="1" xfId="130" applyNumberFormat="1" applyFont="1" applyFill="1" applyBorder="1" applyAlignment="1" applyProtection="1">
      <alignment horizontal="center" vertical="center" wrapText="1"/>
      <protection locked="0"/>
    </xf>
    <xf numFmtId="0" fontId="79" fillId="9" borderId="1" xfId="130" applyFont="1" applyFill="1" applyBorder="1" applyAlignment="1" applyProtection="1">
      <alignment horizontal="center" vertical="center" wrapText="1"/>
    </xf>
    <xf numFmtId="3" fontId="40" fillId="9" borderId="1" xfId="130" applyNumberFormat="1" applyFont="1" applyFill="1" applyBorder="1" applyAlignment="1" applyProtection="1">
      <alignment horizontal="center" vertical="center" wrapText="1"/>
      <protection locked="0"/>
    </xf>
    <xf numFmtId="0" fontId="54" fillId="9" borderId="6" xfId="130" applyFont="1" applyFill="1" applyBorder="1" applyAlignment="1" applyProtection="1">
      <alignment horizontal="center" vertical="center" wrapText="1"/>
    </xf>
    <xf numFmtId="0" fontId="60" fillId="9" borderId="6" xfId="130" applyFont="1" applyFill="1" applyBorder="1" applyAlignment="1" applyProtection="1">
      <alignment horizontal="center" vertical="center" wrapText="1"/>
      <protection locked="0"/>
    </xf>
    <xf numFmtId="0" fontId="60" fillId="9" borderId="6" xfId="130" applyFont="1" applyFill="1" applyBorder="1" applyAlignment="1" applyProtection="1">
      <alignment horizontal="center" vertical="center" wrapText="1"/>
    </xf>
    <xf numFmtId="0" fontId="18" fillId="9" borderId="51" xfId="129" applyFill="1" applyBorder="1" applyAlignment="1">
      <alignment horizontal="center" vertical="center" wrapText="1"/>
    </xf>
    <xf numFmtId="0" fontId="18" fillId="9" borderId="1" xfId="129" applyFill="1" applyBorder="1" applyAlignment="1">
      <alignment horizontal="center" vertical="center" wrapText="1"/>
    </xf>
    <xf numFmtId="3" fontId="40" fillId="9" borderId="1" xfId="129" applyNumberFormat="1" applyFont="1" applyFill="1" applyBorder="1"/>
    <xf numFmtId="0" fontId="40" fillId="9" borderId="1" xfId="129" applyFont="1" applyFill="1" applyBorder="1"/>
    <xf numFmtId="0" fontId="61" fillId="9" borderId="2" xfId="129" applyNumberFormat="1" applyFont="1" applyFill="1" applyBorder="1" applyAlignment="1">
      <alignment horizontal="justify" vertical="center" wrapText="1" readingOrder="1"/>
    </xf>
    <xf numFmtId="0" fontId="18" fillId="9" borderId="1" xfId="129" applyFont="1" applyFill="1" applyBorder="1" applyAlignment="1">
      <alignment horizontal="center" vertical="center" wrapText="1"/>
    </xf>
    <xf numFmtId="17" fontId="18" fillId="9" borderId="51" xfId="129" applyNumberFormat="1" applyFill="1" applyBorder="1" applyAlignment="1">
      <alignment horizontal="center" vertical="center" wrapText="1"/>
    </xf>
    <xf numFmtId="3" fontId="54" fillId="9" borderId="1" xfId="130" applyNumberFormat="1" applyFont="1" applyFill="1" applyBorder="1" applyAlignment="1" applyProtection="1">
      <alignment horizontal="center" vertical="center" wrapText="1"/>
      <protection locked="0"/>
    </xf>
    <xf numFmtId="0" fontId="40" fillId="9" borderId="1" xfId="129" applyFont="1" applyFill="1" applyBorder="1" applyAlignment="1">
      <alignment wrapText="1"/>
    </xf>
    <xf numFmtId="0" fontId="59" fillId="9" borderId="1" xfId="129" applyFont="1" applyFill="1" applyBorder="1" applyAlignment="1">
      <alignment wrapText="1"/>
    </xf>
    <xf numFmtId="0" fontId="61" fillId="9" borderId="61" xfId="129" applyNumberFormat="1" applyFont="1" applyFill="1" applyBorder="1" applyAlignment="1">
      <alignment horizontal="justify" vertical="center" wrapText="1" readingOrder="1"/>
    </xf>
    <xf numFmtId="0" fontId="18" fillId="16" borderId="0" xfId="129" applyFill="1"/>
    <xf numFmtId="0" fontId="60" fillId="16" borderId="51" xfId="130" applyFont="1" applyFill="1" applyBorder="1" applyAlignment="1" applyProtection="1">
      <alignment horizontal="center" vertical="center" wrapText="1"/>
      <protection locked="0"/>
    </xf>
    <xf numFmtId="0" fontId="60" fillId="16" borderId="1" xfId="130" applyFont="1" applyFill="1" applyBorder="1" applyAlignment="1" applyProtection="1">
      <alignment horizontal="center" vertical="center" wrapText="1"/>
      <protection locked="0"/>
    </xf>
    <xf numFmtId="0" fontId="60" fillId="16" borderId="1" xfId="130" applyFont="1" applyFill="1" applyBorder="1" applyAlignment="1" applyProtection="1">
      <alignment horizontal="center" vertical="center" wrapText="1"/>
    </xf>
    <xf numFmtId="0" fontId="60" fillId="16" borderId="6" xfId="130" applyFont="1" applyFill="1" applyBorder="1" applyAlignment="1" applyProtection="1">
      <alignment horizontal="center" vertical="center" wrapText="1"/>
    </xf>
    <xf numFmtId="0" fontId="60" fillId="16" borderId="47" xfId="130" applyFont="1" applyFill="1" applyBorder="1" applyAlignment="1" applyProtection="1">
      <alignment horizontal="center" vertical="center" wrapText="1"/>
    </xf>
    <xf numFmtId="0" fontId="54" fillId="16" borderId="6" xfId="130" applyFont="1" applyFill="1" applyBorder="1" applyAlignment="1" applyProtection="1">
      <alignment horizontal="center" vertical="center" wrapText="1"/>
    </xf>
    <xf numFmtId="0" fontId="54" fillId="16" borderId="1" xfId="130" applyFont="1" applyFill="1" applyBorder="1" applyAlignment="1" applyProtection="1">
      <alignment horizontal="center" vertical="center" wrapText="1"/>
      <protection locked="0"/>
    </xf>
    <xf numFmtId="165" fontId="59" fillId="16" borderId="1" xfId="131" applyFont="1" applyFill="1" applyBorder="1" applyAlignment="1">
      <alignment horizontal="center" vertical="center" wrapText="1"/>
    </xf>
    <xf numFmtId="0" fontId="59" fillId="16" borderId="1" xfId="129" applyFont="1" applyFill="1" applyBorder="1" applyAlignment="1">
      <alignment horizontal="center"/>
    </xf>
    <xf numFmtId="0" fontId="61" fillId="16" borderId="2" xfId="129" applyNumberFormat="1" applyFont="1" applyFill="1" applyBorder="1" applyAlignment="1">
      <alignment horizontal="justify" vertical="center" wrapText="1" readingOrder="1"/>
    </xf>
    <xf numFmtId="0" fontId="61" fillId="16" borderId="6" xfId="129" applyNumberFormat="1" applyFont="1" applyFill="1" applyBorder="1" applyAlignment="1">
      <alignment horizontal="justify" vertical="center" wrapText="1" readingOrder="1"/>
    </xf>
    <xf numFmtId="0" fontId="59" fillId="16" borderId="1" xfId="129" applyFont="1" applyFill="1" applyBorder="1" applyAlignment="1">
      <alignment horizontal="center" vertical="center" wrapText="1"/>
    </xf>
    <xf numFmtId="165" fontId="59" fillId="16" borderId="5" xfId="131" applyFont="1" applyFill="1" applyBorder="1" applyAlignment="1">
      <alignment horizontal="center" vertical="center" wrapText="1"/>
    </xf>
    <xf numFmtId="0" fontId="18" fillId="16" borderId="1" xfId="129" applyFont="1" applyFill="1" applyBorder="1" applyAlignment="1">
      <alignment wrapText="1"/>
    </xf>
    <xf numFmtId="0" fontId="60" fillId="9" borderId="51" xfId="130" applyFont="1" applyFill="1" applyBorder="1" applyAlignment="1" applyProtection="1">
      <alignment horizontal="center" vertical="center" wrapText="1"/>
      <protection locked="0"/>
    </xf>
    <xf numFmtId="0" fontId="60" fillId="9" borderId="1" xfId="130" applyFont="1" applyFill="1" applyBorder="1" applyAlignment="1" applyProtection="1">
      <alignment horizontal="center" vertical="center" wrapText="1"/>
      <protection locked="0"/>
    </xf>
    <xf numFmtId="0" fontId="60" fillId="9" borderId="1" xfId="130" applyFont="1" applyFill="1" applyBorder="1" applyAlignment="1" applyProtection="1">
      <alignment horizontal="center" vertical="center" wrapText="1"/>
    </xf>
    <xf numFmtId="0" fontId="60" fillId="9" borderId="47" xfId="130" applyFont="1" applyFill="1" applyBorder="1" applyAlignment="1" applyProtection="1">
      <alignment horizontal="center" vertical="center" wrapText="1"/>
    </xf>
    <xf numFmtId="177" fontId="59" fillId="9" borderId="6" xfId="131" applyNumberFormat="1" applyFont="1" applyFill="1" applyBorder="1" applyAlignment="1">
      <alignment horizontal="center" vertical="center"/>
    </xf>
    <xf numFmtId="0" fontId="61" fillId="9" borderId="1" xfId="129" applyNumberFormat="1" applyFont="1" applyFill="1" applyBorder="1" applyAlignment="1">
      <alignment vertical="center" wrapText="1" readingOrder="1"/>
    </xf>
    <xf numFmtId="0" fontId="59" fillId="9" borderId="1" xfId="129" applyFont="1" applyFill="1" applyBorder="1" applyAlignment="1">
      <alignment vertical="center" wrapText="1"/>
    </xf>
    <xf numFmtId="167" fontId="59" fillId="9" borderId="6" xfId="131" applyNumberFormat="1" applyFont="1" applyFill="1" applyBorder="1" applyAlignment="1">
      <alignment horizontal="right" wrapText="1"/>
    </xf>
    <xf numFmtId="0" fontId="59" fillId="9" borderId="1" xfId="130" applyFont="1" applyFill="1" applyBorder="1" applyAlignment="1" applyProtection="1">
      <alignment vertical="center" wrapText="1"/>
    </xf>
    <xf numFmtId="0" fontId="61" fillId="9" borderId="5" xfId="129" applyNumberFormat="1" applyFont="1" applyFill="1" applyBorder="1" applyAlignment="1">
      <alignment horizontal="justify" vertical="center" wrapText="1" readingOrder="1"/>
    </xf>
    <xf numFmtId="177" fontId="59" fillId="9" borderId="6" xfId="108" applyNumberFormat="1" applyFont="1" applyFill="1" applyBorder="1" applyAlignment="1">
      <alignment horizontal="right" wrapText="1"/>
    </xf>
    <xf numFmtId="0" fontId="59" fillId="9" borderId="1" xfId="129" applyFont="1" applyFill="1" applyBorder="1" applyAlignment="1">
      <alignment horizontal="center" vertical="center" wrapText="1"/>
    </xf>
    <xf numFmtId="177" fontId="59" fillId="9" borderId="1" xfId="108" applyNumberFormat="1" applyFont="1" applyFill="1" applyBorder="1" applyAlignment="1">
      <alignment horizontal="right" wrapText="1"/>
    </xf>
    <xf numFmtId="177" fontId="59" fillId="9" borderId="1" xfId="108" applyNumberFormat="1" applyFont="1" applyFill="1" applyBorder="1" applyAlignment="1">
      <alignment wrapText="1"/>
    </xf>
    <xf numFmtId="0" fontId="59" fillId="9" borderId="6" xfId="129" applyFont="1" applyFill="1" applyBorder="1" applyAlignment="1">
      <alignment vertical="center" wrapText="1"/>
    </xf>
    <xf numFmtId="177" fontId="65" fillId="9" borderId="1" xfId="108" applyNumberFormat="1" applyFont="1" applyFill="1" applyBorder="1" applyAlignment="1">
      <alignment horizontal="center" vertical="center" wrapText="1"/>
    </xf>
    <xf numFmtId="177" fontId="59" fillId="9" borderId="1" xfId="108" applyNumberFormat="1" applyFont="1" applyFill="1" applyBorder="1" applyAlignment="1" applyProtection="1">
      <alignment horizontal="center" vertical="center" wrapText="1"/>
    </xf>
    <xf numFmtId="177" fontId="59" fillId="9" borderId="6" xfId="108" applyNumberFormat="1" applyFont="1" applyFill="1" applyBorder="1" applyAlignment="1">
      <alignment horizontal="center" vertical="center"/>
    </xf>
    <xf numFmtId="177" fontId="59" fillId="9" borderId="6" xfId="132" applyNumberFormat="1" applyFont="1" applyFill="1" applyBorder="1" applyAlignment="1">
      <alignment horizontal="center" vertical="center"/>
    </xf>
    <xf numFmtId="0" fontId="63" fillId="9" borderId="1" xfId="129" applyNumberFormat="1" applyFont="1" applyFill="1" applyBorder="1" applyAlignment="1">
      <alignment vertical="center" wrapText="1" readingOrder="1"/>
    </xf>
    <xf numFmtId="0" fontId="63" fillId="9" borderId="5" xfId="129" applyNumberFormat="1" applyFont="1" applyFill="1" applyBorder="1" applyAlignment="1">
      <alignment horizontal="justify" vertical="center" wrapText="1" readingOrder="1"/>
    </xf>
    <xf numFmtId="17" fontId="60" fillId="9" borderId="48" xfId="130" applyNumberFormat="1" applyFont="1" applyFill="1" applyBorder="1" applyAlignment="1" applyProtection="1">
      <alignment horizontal="center" vertical="center" wrapText="1"/>
      <protection locked="0"/>
    </xf>
    <xf numFmtId="17" fontId="60" fillId="9" borderId="60" xfId="130" applyNumberFormat="1" applyFont="1" applyFill="1" applyBorder="1" applyAlignment="1" applyProtection="1">
      <alignment horizontal="center" vertical="center" wrapText="1"/>
      <protection locked="0"/>
    </xf>
    <xf numFmtId="0" fontId="60" fillId="9" borderId="47" xfId="130" applyFont="1" applyFill="1" applyBorder="1" applyAlignment="1" applyProtection="1">
      <alignment horizontal="center" vertical="center" wrapText="1"/>
      <protection locked="0"/>
    </xf>
    <xf numFmtId="0" fontId="42" fillId="0" borderId="0" xfId="129" applyFont="1" applyAlignment="1">
      <alignment vertical="center"/>
    </xf>
    <xf numFmtId="0" fontId="54" fillId="19" borderId="9" xfId="130" applyFont="1" applyFill="1" applyBorder="1" applyAlignment="1" applyProtection="1">
      <alignment horizontal="center" vertical="center" wrapText="1"/>
      <protection locked="0"/>
    </xf>
    <xf numFmtId="0" fontId="54" fillId="19" borderId="8" xfId="130" applyFont="1" applyFill="1" applyBorder="1" applyAlignment="1" applyProtection="1">
      <alignment horizontal="center" vertical="center" wrapText="1"/>
    </xf>
    <xf numFmtId="0" fontId="54" fillId="19" borderId="9" xfId="130" applyFont="1" applyFill="1" applyBorder="1" applyAlignment="1" applyProtection="1">
      <alignment horizontal="center" vertical="center" wrapText="1"/>
    </xf>
    <xf numFmtId="165" fontId="47" fillId="19" borderId="0" xfId="129" applyNumberFormat="1" applyFont="1" applyFill="1"/>
    <xf numFmtId="0" fontId="59" fillId="15" borderId="47" xfId="129" applyFont="1" applyFill="1" applyBorder="1" applyAlignment="1">
      <alignment vertical="center" wrapText="1"/>
    </xf>
    <xf numFmtId="0" fontId="59" fillId="15" borderId="47" xfId="130" applyFont="1" applyFill="1" applyBorder="1" applyAlignment="1" applyProtection="1">
      <alignment vertical="center" wrapText="1"/>
    </xf>
    <xf numFmtId="0" fontId="59" fillId="15" borderId="47" xfId="130" applyFont="1" applyFill="1" applyBorder="1" applyAlignment="1" applyProtection="1">
      <alignment horizontal="center" vertical="center" wrapText="1"/>
    </xf>
    <xf numFmtId="165" fontId="59" fillId="15" borderId="47" xfId="131" applyFont="1" applyFill="1" applyBorder="1" applyAlignment="1" applyProtection="1">
      <alignment horizontal="center" vertical="center" wrapText="1"/>
    </xf>
    <xf numFmtId="165" fontId="42" fillId="15" borderId="47" xfId="131" applyFont="1" applyFill="1" applyBorder="1" applyAlignment="1" applyProtection="1">
      <alignment horizontal="center" vertical="center" wrapText="1"/>
      <protection locked="0"/>
    </xf>
    <xf numFmtId="0" fontId="59" fillId="17" borderId="1" xfId="129" applyFont="1" applyFill="1" applyBorder="1" applyAlignment="1">
      <alignment vertical="center" wrapText="1"/>
    </xf>
    <xf numFmtId="0" fontId="59" fillId="17" borderId="1" xfId="130" applyFont="1" applyFill="1" applyBorder="1" applyAlignment="1" applyProtection="1">
      <alignment vertical="center" wrapText="1"/>
    </xf>
    <xf numFmtId="0" fontId="59" fillId="17" borderId="1" xfId="130" applyFont="1" applyFill="1" applyBorder="1" applyAlignment="1" applyProtection="1">
      <alignment horizontal="center" vertical="center" wrapText="1"/>
    </xf>
    <xf numFmtId="167" fontId="59" fillId="17" borderId="1" xfId="131" applyNumberFormat="1" applyFont="1" applyFill="1" applyBorder="1" applyAlignment="1">
      <alignment horizontal="center" vertical="center" wrapText="1"/>
    </xf>
    <xf numFmtId="165" fontId="42" fillId="17" borderId="1" xfId="131" applyFont="1" applyFill="1" applyBorder="1" applyAlignment="1">
      <alignment horizontal="center" vertical="center" wrapText="1"/>
    </xf>
    <xf numFmtId="0" fontId="81" fillId="9" borderId="1" xfId="129" applyFont="1" applyFill="1" applyBorder="1" applyAlignment="1">
      <alignment horizontal="left" vertical="top" wrapText="1"/>
    </xf>
    <xf numFmtId="0" fontId="81" fillId="9" borderId="1" xfId="129" applyNumberFormat="1" applyFont="1" applyFill="1" applyBorder="1" applyAlignment="1">
      <alignment horizontal="justify" vertical="center" wrapText="1" readingOrder="1"/>
    </xf>
    <xf numFmtId="0" fontId="81" fillId="9" borderId="1" xfId="130" applyFont="1" applyFill="1" applyBorder="1" applyAlignment="1" applyProtection="1">
      <alignment horizontal="center" vertical="center" wrapText="1"/>
    </xf>
    <xf numFmtId="165" fontId="81" fillId="9" borderId="1" xfId="131" applyFont="1" applyFill="1" applyBorder="1" applyAlignment="1">
      <alignment horizontal="center" vertical="center" wrapText="1"/>
    </xf>
    <xf numFmtId="0" fontId="82" fillId="9" borderId="1" xfId="130" applyFont="1" applyFill="1" applyBorder="1" applyAlignment="1" applyProtection="1">
      <alignment horizontal="center" vertical="center" wrapText="1"/>
      <protection locked="0"/>
    </xf>
    <xf numFmtId="0" fontId="82" fillId="9" borderId="1" xfId="130" applyFont="1" applyFill="1" applyBorder="1" applyAlignment="1" applyProtection="1">
      <alignment horizontal="center" vertical="center" wrapText="1"/>
    </xf>
    <xf numFmtId="0" fontId="70" fillId="9" borderId="1" xfId="130" applyFont="1" applyFill="1" applyBorder="1" applyAlignment="1" applyProtection="1">
      <alignment horizontal="center" vertical="center" wrapText="1"/>
      <protection locked="0"/>
    </xf>
    <xf numFmtId="0" fontId="70" fillId="9" borderId="1" xfId="130" applyFont="1" applyFill="1" applyBorder="1" applyAlignment="1" applyProtection="1">
      <alignment horizontal="center" vertical="center" wrapText="1"/>
    </xf>
    <xf numFmtId="0" fontId="68" fillId="9" borderId="1" xfId="129" applyFont="1" applyFill="1" applyBorder="1" applyAlignment="1">
      <alignment horizontal="center" vertical="center" wrapText="1"/>
    </xf>
    <xf numFmtId="0" fontId="68" fillId="9" borderId="1" xfId="129" applyFont="1" applyFill="1" applyBorder="1"/>
    <xf numFmtId="0" fontId="54" fillId="19" borderId="8" xfId="130" applyFont="1" applyFill="1" applyBorder="1" applyAlignment="1" applyProtection="1">
      <alignment horizontal="center" vertical="center" wrapText="1"/>
    </xf>
    <xf numFmtId="177" fontId="83" fillId="9" borderId="1" xfId="131" applyNumberFormat="1" applyFont="1" applyFill="1" applyBorder="1" applyAlignment="1">
      <alignment horizontal="center" vertical="center" wrapText="1"/>
    </xf>
    <xf numFmtId="165" fontId="47" fillId="19" borderId="0" xfId="129" applyNumberFormat="1" applyFont="1" applyFill="1" applyAlignment="1">
      <alignment horizontal="left"/>
    </xf>
    <xf numFmtId="0" fontId="59" fillId="18" borderId="2" xfId="104" applyFont="1" applyFill="1" applyBorder="1" applyAlignment="1">
      <alignment horizontal="left" vertical="center" wrapText="1"/>
    </xf>
    <xf numFmtId="0" fontId="59" fillId="18" borderId="2" xfId="104" applyFont="1" applyFill="1" applyBorder="1" applyAlignment="1">
      <alignment vertical="top" wrapText="1"/>
    </xf>
    <xf numFmtId="3" fontId="40" fillId="18" borderId="1" xfId="105" applyNumberFormat="1" applyFont="1" applyFill="1" applyBorder="1" applyAlignment="1" applyProtection="1">
      <alignment vertical="center" wrapText="1"/>
      <protection locked="0"/>
    </xf>
    <xf numFmtId="3" fontId="40" fillId="18" borderId="1" xfId="105" applyNumberFormat="1" applyFont="1" applyFill="1" applyBorder="1" applyAlignment="1" applyProtection="1">
      <alignment horizontal="center" vertical="center" wrapText="1"/>
      <protection locked="0"/>
    </xf>
    <xf numFmtId="0" fontId="54" fillId="18" borderId="1" xfId="105" applyFont="1" applyFill="1" applyBorder="1" applyAlignment="1" applyProtection="1">
      <alignment horizontal="center" vertical="center" wrapText="1"/>
      <protection locked="0"/>
    </xf>
    <xf numFmtId="0" fontId="54" fillId="18" borderId="6" xfId="105" applyFont="1" applyFill="1" applyBorder="1" applyAlignment="1" applyProtection="1">
      <alignment horizontal="center" vertical="center" wrapText="1"/>
    </xf>
    <xf numFmtId="17" fontId="54" fillId="18" borderId="6" xfId="105" applyNumberFormat="1" applyFont="1" applyFill="1" applyBorder="1" applyAlignment="1" applyProtection="1">
      <alignment horizontal="center" vertical="center" wrapText="1"/>
    </xf>
    <xf numFmtId="0" fontId="60" fillId="18" borderId="6" xfId="105" applyFont="1" applyFill="1" applyBorder="1" applyAlignment="1" applyProtection="1">
      <alignment horizontal="center" vertical="center" wrapText="1"/>
    </xf>
    <xf numFmtId="0" fontId="60" fillId="18" borderId="6" xfId="105" applyFont="1" applyFill="1" applyBorder="1" applyAlignment="1" applyProtection="1">
      <alignment horizontal="center" vertical="center" wrapText="1"/>
      <protection locked="0"/>
    </xf>
    <xf numFmtId="17" fontId="54" fillId="18" borderId="1" xfId="105" applyNumberFormat="1" applyFont="1" applyFill="1" applyBorder="1" applyAlignment="1" applyProtection="1">
      <alignment horizontal="center" vertical="center" wrapText="1"/>
    </xf>
    <xf numFmtId="0" fontId="59" fillId="18" borderId="61" xfId="104" applyFont="1" applyFill="1" applyBorder="1" applyAlignment="1">
      <alignment horizontal="left" vertical="center" wrapText="1"/>
    </xf>
    <xf numFmtId="0" fontId="54" fillId="18" borderId="1" xfId="105" applyFont="1" applyFill="1" applyBorder="1" applyAlignment="1" applyProtection="1">
      <alignment horizontal="center" vertical="center" wrapText="1"/>
    </xf>
    <xf numFmtId="0" fontId="59" fillId="18" borderId="67" xfId="104" applyFont="1" applyFill="1" applyBorder="1" applyAlignment="1">
      <alignment horizontal="left" vertical="center" wrapText="1"/>
    </xf>
    <xf numFmtId="0" fontId="59" fillId="18" borderId="68" xfId="104" applyFont="1" applyFill="1" applyBorder="1" applyAlignment="1">
      <alignment vertical="top" wrapText="1"/>
    </xf>
    <xf numFmtId="3" fontId="40" fillId="18" borderId="5" xfId="105" applyNumberFormat="1" applyFont="1" applyFill="1" applyBorder="1" applyAlignment="1" applyProtection="1">
      <alignment vertical="center" wrapText="1"/>
      <protection locked="0"/>
    </xf>
    <xf numFmtId="3" fontId="40" fillId="18" borderId="5" xfId="105" applyNumberFormat="1" applyFont="1" applyFill="1" applyBorder="1" applyAlignment="1" applyProtection="1">
      <alignment horizontal="center" vertical="center" wrapText="1"/>
      <protection locked="0"/>
    </xf>
    <xf numFmtId="0" fontId="54" fillId="18" borderId="5" xfId="105" applyFont="1" applyFill="1" applyBorder="1" applyAlignment="1" applyProtection="1">
      <alignment horizontal="center" vertical="center" wrapText="1"/>
      <protection locked="0"/>
    </xf>
    <xf numFmtId="0" fontId="54" fillId="18" borderId="50" xfId="105" applyFont="1" applyFill="1" applyBorder="1" applyAlignment="1" applyProtection="1">
      <alignment horizontal="center" vertical="center" wrapText="1"/>
    </xf>
    <xf numFmtId="0" fontId="59" fillId="20" borderId="69" xfId="104" applyFont="1" applyFill="1" applyBorder="1" applyAlignment="1">
      <alignment vertical="center" wrapText="1"/>
    </xf>
    <xf numFmtId="3" fontId="40" fillId="20" borderId="1" xfId="105" applyNumberFormat="1" applyFont="1" applyFill="1" applyBorder="1" applyAlignment="1" applyProtection="1">
      <alignment vertical="center" wrapText="1"/>
      <protection locked="0"/>
    </xf>
    <xf numFmtId="3" fontId="40" fillId="20" borderId="1" xfId="105" applyNumberFormat="1" applyFont="1" applyFill="1" applyBorder="1" applyAlignment="1" applyProtection="1">
      <alignment horizontal="center" vertical="center" wrapText="1"/>
      <protection locked="0"/>
    </xf>
    <xf numFmtId="0" fontId="54" fillId="20" borderId="1" xfId="105" applyFont="1" applyFill="1" applyBorder="1" applyAlignment="1" applyProtection="1">
      <alignment horizontal="center" vertical="center" wrapText="1"/>
      <protection locked="0"/>
    </xf>
    <xf numFmtId="0" fontId="54" fillId="20" borderId="1" xfId="105" applyFont="1" applyFill="1" applyBorder="1" applyAlignment="1" applyProtection="1">
      <alignment horizontal="center" vertical="center" wrapText="1"/>
    </xf>
    <xf numFmtId="0" fontId="16" fillId="20" borderId="1" xfId="104" applyFont="1" applyFill="1" applyBorder="1" applyAlignment="1">
      <alignment vertical="center"/>
    </xf>
    <xf numFmtId="17" fontId="54" fillId="20" borderId="1" xfId="105" applyNumberFormat="1" applyFont="1" applyFill="1" applyBorder="1" applyAlignment="1" applyProtection="1">
      <alignment horizontal="center" vertical="center" wrapText="1"/>
    </xf>
    <xf numFmtId="0" fontId="25" fillId="20" borderId="1" xfId="104" applyFill="1" applyBorder="1"/>
    <xf numFmtId="0" fontId="59" fillId="9" borderId="1" xfId="104" applyFont="1" applyFill="1" applyBorder="1" applyAlignment="1">
      <alignment horizontal="left" vertical="center" wrapText="1"/>
    </xf>
    <xf numFmtId="3" fontId="40" fillId="9" borderId="1" xfId="105" applyNumberFormat="1" applyFont="1" applyFill="1" applyBorder="1" applyAlignment="1" applyProtection="1">
      <alignment horizontal="center" vertical="center" wrapText="1"/>
      <protection locked="0"/>
    </xf>
    <xf numFmtId="0" fontId="16" fillId="9" borderId="1" xfId="104" applyFont="1" applyFill="1" applyBorder="1" applyAlignment="1">
      <alignment vertical="center"/>
    </xf>
    <xf numFmtId="17" fontId="54" fillId="9" borderId="1" xfId="105" applyNumberFormat="1" applyFont="1" applyFill="1" applyBorder="1" applyAlignment="1" applyProtection="1">
      <alignment horizontal="center" vertical="center" wrapText="1"/>
    </xf>
    <xf numFmtId="0" fontId="25" fillId="9" borderId="1" xfId="104" applyFill="1" applyBorder="1"/>
    <xf numFmtId="165" fontId="59" fillId="9" borderId="1" xfId="106" applyFont="1" applyFill="1" applyBorder="1" applyAlignment="1">
      <alignment horizontal="center" vertical="center" wrapText="1"/>
    </xf>
    <xf numFmtId="0" fontId="79" fillId="9" borderId="1" xfId="105" applyFont="1" applyFill="1" applyBorder="1" applyAlignment="1" applyProtection="1">
      <alignment horizontal="center" vertical="center" wrapText="1"/>
      <protection locked="0"/>
    </xf>
    <xf numFmtId="0" fontId="79" fillId="9" borderId="1" xfId="105" applyFont="1" applyFill="1" applyBorder="1" applyAlignment="1" applyProtection="1">
      <alignment horizontal="center" vertical="center" wrapText="1"/>
    </xf>
    <xf numFmtId="0" fontId="56" fillId="9" borderId="1" xfId="104" applyFont="1" applyFill="1" applyBorder="1" applyAlignment="1">
      <alignment horizontal="center" vertical="center" wrapText="1"/>
    </xf>
    <xf numFmtId="0" fontId="65" fillId="9" borderId="1" xfId="104" applyNumberFormat="1" applyFont="1" applyFill="1" applyBorder="1" applyAlignment="1">
      <alignment horizontal="justify" vertical="center" wrapText="1" readingOrder="1"/>
    </xf>
    <xf numFmtId="165" fontId="80" fillId="9" borderId="1" xfId="106" applyFont="1" applyFill="1" applyBorder="1" applyAlignment="1">
      <alignment horizontal="center" vertical="center" wrapText="1"/>
    </xf>
    <xf numFmtId="0" fontId="59" fillId="20" borderId="1" xfId="104" applyFont="1" applyFill="1" applyBorder="1" applyAlignment="1">
      <alignment horizontal="left" vertical="center" wrapText="1"/>
    </xf>
    <xf numFmtId="0" fontId="61" fillId="20" borderId="1" xfId="104" applyNumberFormat="1" applyFont="1" applyFill="1" applyBorder="1" applyAlignment="1">
      <alignment horizontal="justify" vertical="center" wrapText="1" readingOrder="1"/>
    </xf>
    <xf numFmtId="0" fontId="59" fillId="20" borderId="1" xfId="105" applyFont="1" applyFill="1" applyBorder="1" applyAlignment="1" applyProtection="1">
      <alignment horizontal="center" vertical="center" wrapText="1"/>
    </xf>
    <xf numFmtId="165" fontId="59" fillId="20" borderId="1" xfId="106" applyFont="1" applyFill="1" applyBorder="1" applyAlignment="1">
      <alignment horizontal="center" vertical="center" wrapText="1"/>
    </xf>
    <xf numFmtId="43" fontId="54" fillId="20" borderId="1" xfId="108" applyFont="1" applyFill="1" applyBorder="1" applyAlignment="1" applyProtection="1">
      <alignment horizontal="center" vertical="center" wrapText="1"/>
      <protection locked="0"/>
    </xf>
    <xf numFmtId="0" fontId="79" fillId="20" borderId="1" xfId="105" applyFont="1" applyFill="1" applyBorder="1" applyAlignment="1" applyProtection="1">
      <alignment horizontal="center" vertical="center" wrapText="1"/>
      <protection locked="0"/>
    </xf>
    <xf numFmtId="0" fontId="56" fillId="20" borderId="1" xfId="104" applyFont="1" applyFill="1" applyBorder="1" applyAlignment="1">
      <alignment horizontal="center" vertical="center" wrapText="1"/>
    </xf>
    <xf numFmtId="17" fontId="79" fillId="20" borderId="1" xfId="105" applyNumberFormat="1" applyFont="1" applyFill="1" applyBorder="1" applyAlignment="1" applyProtection="1">
      <alignment horizontal="center" vertical="center" wrapText="1"/>
      <protection locked="0"/>
    </xf>
    <xf numFmtId="0" fontId="65" fillId="0" borderId="1" xfId="104" applyFont="1" applyFill="1" applyBorder="1" applyAlignment="1">
      <alignment horizontal="left" vertical="center" wrapText="1"/>
    </xf>
    <xf numFmtId="0" fontId="65" fillId="0" borderId="1" xfId="104" applyNumberFormat="1" applyFont="1" applyFill="1" applyBorder="1" applyAlignment="1">
      <alignment horizontal="justify" vertical="center" wrapText="1" readingOrder="1"/>
    </xf>
    <xf numFmtId="0" fontId="65" fillId="0" borderId="1" xfId="105" applyFont="1" applyFill="1" applyBorder="1" applyAlignment="1" applyProtection="1">
      <alignment horizontal="center" vertical="center" wrapText="1"/>
    </xf>
    <xf numFmtId="165" fontId="65" fillId="0" borderId="1" xfId="106" applyFont="1" applyFill="1" applyBorder="1" applyAlignment="1">
      <alignment horizontal="center" vertical="center" wrapText="1"/>
    </xf>
    <xf numFmtId="3" fontId="75" fillId="0" borderId="1" xfId="105" applyNumberFormat="1" applyFont="1" applyFill="1" applyBorder="1" applyAlignment="1" applyProtection="1">
      <alignment horizontal="center" vertical="center" wrapText="1"/>
      <protection locked="0"/>
    </xf>
    <xf numFmtId="0" fontId="84" fillId="0" borderId="1" xfId="105" applyFont="1" applyFill="1" applyBorder="1" applyAlignment="1" applyProtection="1">
      <alignment horizontal="center" vertical="center" wrapText="1"/>
      <protection locked="0"/>
    </xf>
    <xf numFmtId="0" fontId="84" fillId="0" borderId="1" xfId="105" applyFont="1" applyFill="1" applyBorder="1" applyAlignment="1" applyProtection="1">
      <alignment horizontal="center" vertical="center" wrapText="1"/>
    </xf>
    <xf numFmtId="17" fontId="84" fillId="0" borderId="1" xfId="105" applyNumberFormat="1" applyFont="1" applyFill="1" applyBorder="1" applyAlignment="1" applyProtection="1">
      <alignment horizontal="center" vertical="center" wrapText="1"/>
    </xf>
    <xf numFmtId="0" fontId="56" fillId="0" borderId="1" xfId="104" applyFont="1" applyFill="1" applyBorder="1"/>
    <xf numFmtId="0" fontId="80" fillId="9" borderId="1" xfId="105" applyFont="1" applyFill="1" applyBorder="1" applyAlignment="1" applyProtection="1">
      <alignment horizontal="center" vertical="center" wrapText="1"/>
    </xf>
    <xf numFmtId="0" fontId="25" fillId="9" borderId="0" xfId="104" applyFill="1" applyBorder="1"/>
    <xf numFmtId="165" fontId="18" fillId="0" borderId="0" xfId="129" applyNumberFormat="1"/>
    <xf numFmtId="0" fontId="85" fillId="19" borderId="0" xfId="134" applyFont="1" applyFill="1" applyAlignment="1">
      <alignment horizontal="center"/>
    </xf>
    <xf numFmtId="0" fontId="0" fillId="0" borderId="67" xfId="0" applyBorder="1"/>
    <xf numFmtId="0" fontId="0" fillId="0" borderId="0" xfId="0" applyBorder="1"/>
    <xf numFmtId="0" fontId="87" fillId="6" borderId="61" xfId="97" applyFont="1" applyBorder="1" applyAlignment="1">
      <alignment horizontal="center" vertical="center"/>
    </xf>
    <xf numFmtId="0" fontId="87" fillId="6" borderId="74" xfId="97" applyFont="1" applyBorder="1" applyAlignment="1">
      <alignment horizontal="center" vertical="center"/>
    </xf>
    <xf numFmtId="0" fontId="54" fillId="22" borderId="76" xfId="142" applyFont="1" applyBorder="1" applyAlignment="1">
      <alignment horizontal="center" vertical="center"/>
    </xf>
    <xf numFmtId="10" fontId="0" fillId="0" borderId="76" xfId="0" applyNumberFormat="1" applyBorder="1" applyAlignment="1">
      <alignment horizontal="center" vertical="center"/>
    </xf>
    <xf numFmtId="9" fontId="54" fillId="22" borderId="76" xfId="141" applyFont="1" applyFill="1" applyBorder="1" applyAlignment="1">
      <alignment horizontal="center" vertical="center"/>
    </xf>
    <xf numFmtId="10" fontId="54" fillId="22" borderId="76" xfId="142" applyNumberFormat="1" applyFont="1" applyBorder="1" applyAlignment="1">
      <alignment horizontal="center" vertical="center"/>
    </xf>
    <xf numFmtId="0" fontId="0" fillId="0" borderId="75" xfId="0" applyBorder="1" applyAlignment="1">
      <alignment vertical="center"/>
    </xf>
    <xf numFmtId="9" fontId="85" fillId="19" borderId="0" xfId="134" applyNumberFormat="1" applyFont="1" applyFill="1" applyAlignment="1">
      <alignment horizontal="center"/>
    </xf>
    <xf numFmtId="0" fontId="85" fillId="19" borderId="0" xfId="134" applyFont="1" applyFill="1"/>
    <xf numFmtId="0" fontId="11" fillId="0" borderId="0" xfId="154"/>
    <xf numFmtId="0" fontId="11" fillId="0" borderId="0" xfId="154" applyAlignment="1">
      <alignment horizontal="center" vertical="center"/>
    </xf>
    <xf numFmtId="0" fontId="42" fillId="0" borderId="0" xfId="154" applyFont="1" applyAlignment="1">
      <alignment vertical="center"/>
    </xf>
    <xf numFmtId="0" fontId="42" fillId="0" borderId="0" xfId="154" applyFont="1" applyAlignment="1">
      <alignment horizontal="center" vertical="center"/>
    </xf>
    <xf numFmtId="0" fontId="11" fillId="0" borderId="0" xfId="154" applyAlignment="1">
      <alignment vertical="center" wrapText="1"/>
    </xf>
    <xf numFmtId="0" fontId="11" fillId="0" borderId="0" xfId="154" applyAlignment="1">
      <alignment horizontal="center" vertical="center" wrapText="1"/>
    </xf>
    <xf numFmtId="0" fontId="54" fillId="22" borderId="75" xfId="142" applyFont="1" applyBorder="1" applyAlignment="1">
      <alignment vertical="center"/>
    </xf>
    <xf numFmtId="10" fontId="85" fillId="19" borderId="0" xfId="141" applyNumberFormat="1" applyFont="1" applyFill="1" applyAlignment="1">
      <alignment horizontal="center"/>
    </xf>
    <xf numFmtId="0" fontId="58" fillId="0" borderId="0" xfId="144" applyFont="1"/>
    <xf numFmtId="0" fontId="58" fillId="0" borderId="0" xfId="144" applyFont="1" applyAlignment="1">
      <alignment vertical="center"/>
    </xf>
    <xf numFmtId="0" fontId="58" fillId="0" borderId="0" xfId="144" applyFont="1" applyAlignment="1">
      <alignment horizontal="center" vertical="center"/>
    </xf>
    <xf numFmtId="0" fontId="58" fillId="0" borderId="0" xfId="144" applyFont="1" applyAlignment="1">
      <alignment horizontal="center"/>
    </xf>
    <xf numFmtId="0" fontId="88" fillId="0" borderId="1" xfId="120" applyFont="1" applyFill="1" applyBorder="1" applyAlignment="1">
      <alignment horizontal="left" vertical="center" wrapText="1"/>
    </xf>
    <xf numFmtId="174" fontId="88" fillId="0" borderId="6" xfId="144" applyNumberFormat="1" applyFont="1" applyFill="1" applyBorder="1" applyAlignment="1">
      <alignment vertical="center" wrapText="1"/>
    </xf>
    <xf numFmtId="0" fontId="88" fillId="0" borderId="6" xfId="144" applyFont="1" applyFill="1" applyBorder="1" applyAlignment="1">
      <alignment horizontal="center" vertical="center"/>
    </xf>
    <xf numFmtId="17" fontId="88" fillId="0" borderId="6" xfId="144" applyNumberFormat="1" applyFont="1" applyFill="1" applyBorder="1" applyAlignment="1">
      <alignment horizontal="center" vertical="center"/>
    </xf>
    <xf numFmtId="0" fontId="88" fillId="0" borderId="6" xfId="144" applyNumberFormat="1" applyFont="1" applyFill="1" applyBorder="1" applyAlignment="1">
      <alignment horizontal="center" vertical="center"/>
    </xf>
    <xf numFmtId="0" fontId="88" fillId="0" borderId="61" xfId="144" applyFont="1" applyFill="1" applyBorder="1" applyAlignment="1">
      <alignment horizontal="center" vertical="center"/>
    </xf>
    <xf numFmtId="0" fontId="88" fillId="0" borderId="1" xfId="144" applyFont="1" applyFill="1" applyBorder="1" applyAlignment="1">
      <alignment vertical="center" wrapText="1"/>
    </xf>
    <xf numFmtId="0" fontId="88" fillId="0" borderId="1" xfId="144" applyFont="1" applyFill="1" applyBorder="1" applyAlignment="1">
      <alignment horizontal="center" vertical="center" wrapText="1"/>
    </xf>
    <xf numFmtId="0" fontId="88" fillId="0" borderId="0" xfId="144" applyFont="1" applyFill="1"/>
    <xf numFmtId="17" fontId="88" fillId="0" borderId="61" xfId="144" applyNumberFormat="1" applyFont="1" applyFill="1" applyBorder="1" applyAlignment="1">
      <alignment horizontal="center" vertical="center"/>
    </xf>
    <xf numFmtId="0" fontId="88" fillId="0" borderId="6" xfId="144" applyNumberFormat="1" applyFont="1" applyFill="1" applyBorder="1" applyAlignment="1">
      <alignment vertical="center" wrapText="1"/>
    </xf>
    <xf numFmtId="0" fontId="57" fillId="8" borderId="77" xfId="145" applyFont="1" applyBorder="1" applyAlignment="1" applyProtection="1">
      <alignment horizontal="center" vertical="center" wrapText="1"/>
      <protection locked="0"/>
    </xf>
    <xf numFmtId="0" fontId="57" fillId="8" borderId="77" xfId="145" applyFont="1" applyBorder="1" applyAlignment="1" applyProtection="1">
      <alignment horizontal="center" vertical="center" wrapText="1"/>
    </xf>
    <xf numFmtId="0" fontId="57" fillId="19" borderId="77" xfId="147" applyFont="1" applyFill="1" applyBorder="1" applyAlignment="1" applyProtection="1">
      <alignment horizontal="center" vertical="center" wrapText="1"/>
      <protection locked="0"/>
    </xf>
    <xf numFmtId="0" fontId="88" fillId="0" borderId="78" xfId="120" applyFont="1" applyFill="1" applyBorder="1" applyAlignment="1">
      <alignment horizontal="left" vertical="center" wrapText="1"/>
    </xf>
    <xf numFmtId="0" fontId="88" fillId="0" borderId="80" xfId="120" applyFont="1" applyFill="1" applyBorder="1" applyAlignment="1">
      <alignment vertical="center" wrapText="1"/>
    </xf>
    <xf numFmtId="0" fontId="88" fillId="0" borderId="81" xfId="144" applyFont="1" applyFill="1" applyBorder="1" applyAlignment="1">
      <alignment vertical="center" wrapText="1"/>
    </xf>
    <xf numFmtId="0" fontId="88" fillId="0" borderId="85" xfId="120" applyFont="1" applyFill="1" applyBorder="1" applyAlignment="1">
      <alignment vertical="center" wrapText="1"/>
    </xf>
    <xf numFmtId="0" fontId="88" fillId="0" borderId="86" xfId="144" applyFont="1" applyFill="1" applyBorder="1" applyAlignment="1">
      <alignment vertical="center" wrapText="1"/>
    </xf>
    <xf numFmtId="0" fontId="88" fillId="0" borderId="86" xfId="120" applyFont="1" applyFill="1" applyBorder="1" applyAlignment="1">
      <alignment horizontal="left" vertical="center" wrapText="1"/>
    </xf>
    <xf numFmtId="0" fontId="88" fillId="0" borderId="87" xfId="144" applyFont="1" applyFill="1" applyBorder="1" applyAlignment="1">
      <alignment horizontal="center" vertical="center"/>
    </xf>
    <xf numFmtId="17" fontId="88" fillId="0" borderId="87" xfId="144" applyNumberFormat="1" applyFont="1" applyFill="1" applyBorder="1" applyAlignment="1">
      <alignment horizontal="center" vertical="center"/>
    </xf>
    <xf numFmtId="17" fontId="88" fillId="0" borderId="88" xfId="144" applyNumberFormat="1" applyFont="1" applyFill="1" applyBorder="1" applyAlignment="1">
      <alignment horizontal="center" vertical="center"/>
    </xf>
    <xf numFmtId="0" fontId="88" fillId="0" borderId="86" xfId="144" applyFont="1" applyFill="1" applyBorder="1" applyAlignment="1">
      <alignment horizontal="center" vertical="center" wrapText="1"/>
    </xf>
    <xf numFmtId="0" fontId="88" fillId="0" borderId="89" xfId="144" applyFont="1" applyFill="1" applyBorder="1" applyAlignment="1">
      <alignment vertical="center" wrapText="1"/>
    </xf>
    <xf numFmtId="0" fontId="58" fillId="0" borderId="0" xfId="144" applyFont="1" applyBorder="1"/>
    <xf numFmtId="174" fontId="58" fillId="0" borderId="0" xfId="144" applyNumberFormat="1" applyFont="1" applyBorder="1" applyAlignment="1">
      <alignment horizontal="center"/>
    </xf>
    <xf numFmtId="0" fontId="58" fillId="0" borderId="0" xfId="144" applyFont="1" applyBorder="1" applyAlignment="1">
      <alignment horizontal="center"/>
    </xf>
    <xf numFmtId="0" fontId="58" fillId="0" borderId="0" xfId="144" applyFont="1" applyBorder="1" applyAlignment="1">
      <alignment horizontal="center" vertical="center"/>
    </xf>
    <xf numFmtId="0" fontId="57" fillId="0" borderId="83" xfId="144" applyFont="1" applyBorder="1" applyAlignment="1">
      <alignment horizontal="center" vertical="center"/>
    </xf>
    <xf numFmtId="0" fontId="57" fillId="0" borderId="82" xfId="144" applyFont="1" applyBorder="1" applyAlignment="1">
      <alignment vertical="center"/>
    </xf>
    <xf numFmtId="0" fontId="57" fillId="0" borderId="83" xfId="144" applyFont="1" applyBorder="1" applyAlignment="1">
      <alignment vertical="center"/>
    </xf>
    <xf numFmtId="174" fontId="57" fillId="0" borderId="83" xfId="144" applyNumberFormat="1" applyFont="1" applyBorder="1" applyAlignment="1">
      <alignment horizontal="center" vertical="center"/>
    </xf>
    <xf numFmtId="0" fontId="57" fillId="0" borderId="84" xfId="144" applyFont="1" applyBorder="1" applyAlignment="1">
      <alignment vertical="center"/>
    </xf>
    <xf numFmtId="0" fontId="57" fillId="0" borderId="0" xfId="144" applyFont="1" applyAlignment="1">
      <alignment vertical="center"/>
    </xf>
    <xf numFmtId="0" fontId="88" fillId="0" borderId="3" xfId="144" applyFont="1" applyFill="1" applyBorder="1" applyAlignment="1">
      <alignment vertical="center" wrapText="1"/>
    </xf>
    <xf numFmtId="0" fontId="88" fillId="0" borderId="94" xfId="144" applyFont="1" applyFill="1" applyBorder="1" applyAlignment="1">
      <alignment vertical="center" wrapText="1"/>
    </xf>
    <xf numFmtId="0" fontId="58" fillId="0" borderId="0" xfId="126" applyFont="1"/>
    <xf numFmtId="0" fontId="58" fillId="0" borderId="0" xfId="126" applyFont="1" applyAlignment="1">
      <alignment wrapText="1"/>
    </xf>
    <xf numFmtId="0" fontId="58" fillId="0" borderId="0" xfId="126" applyFont="1" applyAlignment="1">
      <alignment horizontal="center" vertical="center"/>
    </xf>
    <xf numFmtId="4" fontId="58" fillId="0" borderId="0" xfId="126" applyNumberFormat="1" applyFont="1" applyAlignment="1">
      <alignment horizontal="center" vertical="center"/>
    </xf>
    <xf numFmtId="0" fontId="88" fillId="0" borderId="1" xfId="126" applyFont="1" applyFill="1" applyBorder="1" applyAlignment="1">
      <alignment horizontal="center" vertical="center"/>
    </xf>
    <xf numFmtId="0" fontId="88" fillId="0" borderId="1" xfId="126" applyFont="1" applyFill="1" applyBorder="1" applyAlignment="1">
      <alignment horizontal="center" vertical="center" wrapText="1"/>
    </xf>
    <xf numFmtId="0" fontId="58" fillId="0" borderId="0" xfId="126" applyFont="1" applyBorder="1" applyAlignment="1">
      <alignment horizontal="center"/>
    </xf>
    <xf numFmtId="171" fontId="58" fillId="0" borderId="0" xfId="141" applyNumberFormat="1" applyFont="1" applyBorder="1" applyAlignment="1">
      <alignment horizontal="center"/>
    </xf>
    <xf numFmtId="0" fontId="58" fillId="0" borderId="0" xfId="126" applyFont="1" applyBorder="1"/>
    <xf numFmtId="0" fontId="58" fillId="0" borderId="0" xfId="126" applyFont="1" applyBorder="1" applyAlignment="1">
      <alignment horizontal="center" vertical="center"/>
    </xf>
    <xf numFmtId="0" fontId="58" fillId="0" borderId="0" xfId="126" applyFont="1" applyAlignment="1">
      <alignment vertical="center"/>
    </xf>
    <xf numFmtId="0" fontId="58" fillId="0" borderId="0" xfId="126" applyFont="1" applyAlignment="1">
      <alignment vertical="center" wrapText="1"/>
    </xf>
    <xf numFmtId="0" fontId="57" fillId="15" borderId="16" xfId="136" applyFont="1" applyFill="1" applyBorder="1" applyAlignment="1" applyProtection="1">
      <alignment horizontal="center" vertical="center" wrapText="1"/>
      <protection locked="0"/>
    </xf>
    <xf numFmtId="0" fontId="88" fillId="0" borderId="1" xfId="126" applyFont="1" applyFill="1" applyBorder="1" applyAlignment="1">
      <alignment vertical="center" wrapText="1"/>
    </xf>
    <xf numFmtId="4" fontId="88" fillId="0" borderId="1" xfId="126" applyNumberFormat="1" applyFont="1" applyFill="1" applyBorder="1" applyAlignment="1">
      <alignment horizontal="center" vertical="center"/>
    </xf>
    <xf numFmtId="0" fontId="88" fillId="0" borderId="51" xfId="126" applyFont="1" applyFill="1" applyBorder="1" applyAlignment="1">
      <alignment horizontal="center" vertical="center" wrapText="1"/>
    </xf>
    <xf numFmtId="0" fontId="88" fillId="0" borderId="51" xfId="126" applyFont="1" applyFill="1" applyBorder="1" applyAlignment="1">
      <alignment vertical="center" wrapText="1"/>
    </xf>
    <xf numFmtId="0" fontId="58" fillId="0" borderId="1" xfId="134" applyFont="1" applyBorder="1" applyAlignment="1">
      <alignment horizontal="left"/>
    </xf>
    <xf numFmtId="0" fontId="88" fillId="0" borderId="0" xfId="126" applyFont="1" applyBorder="1"/>
    <xf numFmtId="0" fontId="57" fillId="0" borderId="1" xfId="134" applyFont="1" applyBorder="1" applyAlignment="1">
      <alignment horizontal="left"/>
    </xf>
    <xf numFmtId="0" fontId="88" fillId="24" borderId="6" xfId="144" applyFont="1" applyFill="1" applyBorder="1" applyAlignment="1">
      <alignment vertical="center"/>
    </xf>
    <xf numFmtId="0" fontId="88" fillId="24" borderId="6" xfId="120" applyFont="1" applyFill="1" applyBorder="1" applyAlignment="1">
      <alignment horizontal="left" vertical="center" wrapText="1"/>
    </xf>
    <xf numFmtId="0" fontId="88" fillId="24" borderId="6" xfId="144" applyFont="1" applyFill="1" applyBorder="1" applyAlignment="1">
      <alignment horizontal="center" vertical="center"/>
    </xf>
    <xf numFmtId="17" fontId="88" fillId="24" borderId="6" xfId="144" applyNumberFormat="1" applyFont="1" applyFill="1" applyBorder="1" applyAlignment="1">
      <alignment horizontal="center" vertical="center"/>
    </xf>
    <xf numFmtId="0" fontId="88" fillId="24" borderId="6" xfId="144" applyNumberFormat="1" applyFont="1" applyFill="1" applyBorder="1" applyAlignment="1">
      <alignment horizontal="center" vertical="center"/>
    </xf>
    <xf numFmtId="0" fontId="88" fillId="24" borderId="61" xfId="144" applyFont="1" applyFill="1" applyBorder="1" applyAlignment="1">
      <alignment horizontal="center" vertical="center"/>
    </xf>
    <xf numFmtId="0" fontId="88" fillId="24" borderId="6" xfId="144" applyFont="1" applyFill="1" applyBorder="1" applyAlignment="1">
      <alignment vertical="center" wrapText="1"/>
    </xf>
    <xf numFmtId="0" fontId="88" fillId="24" borderId="6" xfId="144" applyFont="1" applyFill="1" applyBorder="1" applyAlignment="1">
      <alignment horizontal="center" vertical="center" wrapText="1"/>
    </xf>
    <xf numFmtId="0" fontId="88" fillId="24" borderId="79" xfId="144" applyFont="1" applyFill="1" applyBorder="1" applyAlignment="1">
      <alignment vertical="center" wrapText="1"/>
    </xf>
    <xf numFmtId="0" fontId="88" fillId="24" borderId="70" xfId="144" applyFont="1" applyFill="1" applyBorder="1" applyAlignment="1">
      <alignment vertical="center" wrapText="1"/>
    </xf>
    <xf numFmtId="0" fontId="89" fillId="24" borderId="78" xfId="120" applyFont="1" applyFill="1" applyBorder="1" applyAlignment="1">
      <alignment horizontal="left" vertical="center" wrapText="1"/>
    </xf>
    <xf numFmtId="0" fontId="58" fillId="19" borderId="1" xfId="134" applyFont="1" applyFill="1" applyBorder="1" applyAlignment="1">
      <alignment horizontal="center" vertical="center"/>
    </xf>
    <xf numFmtId="9" fontId="58" fillId="19" borderId="1" xfId="134" applyNumberFormat="1" applyFont="1" applyFill="1" applyBorder="1" applyAlignment="1">
      <alignment horizontal="center" vertical="center"/>
    </xf>
    <xf numFmtId="10" fontId="58" fillId="19" borderId="1" xfId="134" applyNumberFormat="1" applyFont="1" applyFill="1" applyBorder="1" applyAlignment="1">
      <alignment horizontal="center" vertical="center"/>
    </xf>
    <xf numFmtId="0" fontId="57" fillId="19" borderId="95" xfId="134" applyFont="1" applyFill="1" applyBorder="1" applyAlignment="1">
      <alignment horizontal="center"/>
    </xf>
    <xf numFmtId="0" fontId="58" fillId="19" borderId="96" xfId="134" applyFont="1" applyFill="1" applyBorder="1" applyAlignment="1">
      <alignment horizontal="center" vertical="center"/>
    </xf>
    <xf numFmtId="9" fontId="58" fillId="19" borderId="97" xfId="134" applyNumberFormat="1" applyFont="1" applyFill="1" applyBorder="1" applyAlignment="1">
      <alignment horizontal="center"/>
    </xf>
    <xf numFmtId="0" fontId="58" fillId="19" borderId="80" xfId="134" applyFont="1" applyFill="1" applyBorder="1" applyAlignment="1">
      <alignment horizontal="center"/>
    </xf>
    <xf numFmtId="0" fontId="58" fillId="19" borderId="81" xfId="134" applyFont="1" applyFill="1" applyBorder="1"/>
    <xf numFmtId="0" fontId="57" fillId="19" borderId="80" xfId="134" applyFont="1" applyFill="1" applyBorder="1" applyAlignment="1">
      <alignment horizontal="center"/>
    </xf>
    <xf numFmtId="9" fontId="58" fillId="19" borderId="81" xfId="134" applyNumberFormat="1" applyFont="1" applyFill="1" applyBorder="1" applyAlignment="1">
      <alignment horizontal="center"/>
    </xf>
    <xf numFmtId="9" fontId="58" fillId="19" borderId="80" xfId="134" applyNumberFormat="1" applyFont="1" applyFill="1" applyBorder="1" applyAlignment="1">
      <alignment horizontal="center"/>
    </xf>
    <xf numFmtId="0" fontId="58" fillId="19" borderId="85" xfId="134" applyFont="1" applyFill="1" applyBorder="1" applyAlignment="1">
      <alignment horizontal="center"/>
    </xf>
    <xf numFmtId="0" fontId="58" fillId="19" borderId="86" xfId="134" applyFont="1" applyFill="1" applyBorder="1" applyAlignment="1">
      <alignment horizontal="center" vertical="center"/>
    </xf>
    <xf numFmtId="0" fontId="58" fillId="19" borderId="89" xfId="134" applyFont="1" applyFill="1" applyBorder="1"/>
    <xf numFmtId="0" fontId="88" fillId="0" borderId="1" xfId="126" applyFont="1" applyFill="1" applyBorder="1" applyAlignment="1">
      <alignment horizontal="left" vertical="center" wrapText="1" readingOrder="1"/>
    </xf>
    <xf numFmtId="0" fontId="88" fillId="0" borderId="51" xfId="126" applyFont="1" applyFill="1" applyBorder="1"/>
    <xf numFmtId="0" fontId="88" fillId="0" borderId="0" xfId="126" applyFont="1" applyFill="1"/>
    <xf numFmtId="0" fontId="88" fillId="0" borderId="1" xfId="126" applyFont="1" applyFill="1" applyBorder="1" applyAlignment="1">
      <alignment vertical="center"/>
    </xf>
    <xf numFmtId="0" fontId="88" fillId="0" borderId="51" xfId="126" applyFont="1" applyFill="1" applyBorder="1" applyAlignment="1">
      <alignment vertical="center"/>
    </xf>
    <xf numFmtId="0" fontId="88" fillId="0" borderId="56" xfId="126" applyFont="1" applyFill="1" applyBorder="1" applyAlignment="1">
      <alignment vertical="center" wrapText="1"/>
    </xf>
    <xf numFmtId="0" fontId="57" fillId="0" borderId="0" xfId="126" applyFont="1" applyAlignment="1">
      <alignment vertical="center"/>
    </xf>
    <xf numFmtId="0" fontId="57" fillId="15" borderId="71" xfId="136" applyFont="1" applyFill="1" applyBorder="1" applyAlignment="1" applyProtection="1">
      <alignment horizontal="center" vertical="center" wrapText="1"/>
      <protection locked="0"/>
    </xf>
    <xf numFmtId="0" fontId="88" fillId="0" borderId="3" xfId="126" applyFont="1" applyFill="1" applyBorder="1"/>
    <xf numFmtId="0" fontId="88" fillId="0" borderId="65" xfId="126" applyFont="1" applyFill="1" applyBorder="1" applyAlignment="1">
      <alignment vertical="center" wrapText="1"/>
    </xf>
    <xf numFmtId="0" fontId="88" fillId="0" borderId="3" xfId="1" applyFont="1" applyFill="1" applyBorder="1" applyAlignment="1">
      <alignment vertical="center"/>
    </xf>
    <xf numFmtId="0" fontId="88" fillId="0" borderId="3" xfId="126" applyFont="1" applyFill="1" applyBorder="1" applyAlignment="1">
      <alignment vertical="center" wrapText="1"/>
    </xf>
    <xf numFmtId="0" fontId="88" fillId="0" borderId="98" xfId="126" applyFont="1" applyFill="1" applyBorder="1" applyAlignment="1">
      <alignment vertical="center" wrapText="1"/>
    </xf>
    <xf numFmtId="0" fontId="89" fillId="24" borderId="1" xfId="120" applyFont="1" applyFill="1" applyBorder="1" applyAlignment="1">
      <alignment horizontal="left" vertical="center" wrapText="1"/>
    </xf>
    <xf numFmtId="0" fontId="88" fillId="24" borderId="1" xfId="144" applyFont="1" applyFill="1" applyBorder="1" applyAlignment="1">
      <alignment vertical="center"/>
    </xf>
    <xf numFmtId="0" fontId="88" fillId="24" borderId="1" xfId="120" applyFont="1" applyFill="1" applyBorder="1" applyAlignment="1">
      <alignment horizontal="left" vertical="center" wrapText="1"/>
    </xf>
    <xf numFmtId="0" fontId="88" fillId="24" borderId="1" xfId="144" applyFont="1" applyFill="1" applyBorder="1" applyAlignment="1">
      <alignment horizontal="center" vertical="center"/>
    </xf>
    <xf numFmtId="17" fontId="88" fillId="24" borderId="1" xfId="144" applyNumberFormat="1" applyFont="1" applyFill="1" applyBorder="1" applyAlignment="1">
      <alignment horizontal="center" vertical="center"/>
    </xf>
    <xf numFmtId="0" fontId="88" fillId="24" borderId="1" xfId="144" applyNumberFormat="1" applyFont="1" applyFill="1" applyBorder="1" applyAlignment="1">
      <alignment horizontal="center" vertical="center"/>
    </xf>
    <xf numFmtId="0" fontId="88" fillId="24" borderId="1" xfId="144" applyFont="1" applyFill="1" applyBorder="1" applyAlignment="1">
      <alignment horizontal="center" vertical="center" wrapText="1"/>
    </xf>
    <xf numFmtId="0" fontId="88" fillId="0" borderId="1" xfId="126" applyFont="1" applyFill="1" applyBorder="1" applyAlignment="1">
      <alignment horizontal="center" vertical="center" wrapText="1" readingOrder="1"/>
    </xf>
    <xf numFmtId="17" fontId="88" fillId="0" borderId="1" xfId="126" applyNumberFormat="1" applyFont="1" applyFill="1" applyBorder="1" applyAlignment="1">
      <alignment horizontal="center" vertical="center"/>
    </xf>
    <xf numFmtId="17" fontId="88" fillId="0" borderId="1" xfId="126" quotePrefix="1" applyNumberFormat="1" applyFont="1" applyFill="1" applyBorder="1" applyAlignment="1">
      <alignment horizontal="center" vertical="center"/>
    </xf>
    <xf numFmtId="0" fontId="89" fillId="24" borderId="80" xfId="120" applyFont="1" applyFill="1" applyBorder="1" applyAlignment="1">
      <alignment horizontal="left" vertical="center" wrapText="1"/>
    </xf>
    <xf numFmtId="0" fontId="88" fillId="24" borderId="81" xfId="144" applyFont="1" applyFill="1" applyBorder="1" applyAlignment="1">
      <alignment vertical="center" wrapText="1"/>
    </xf>
    <xf numFmtId="0" fontId="88" fillId="0" borderId="80" xfId="126" applyFont="1" applyFill="1" applyBorder="1" applyAlignment="1">
      <alignment horizontal="left" vertical="top" wrapText="1" indent="1" readingOrder="1"/>
    </xf>
    <xf numFmtId="0" fontId="57" fillId="0" borderId="85" xfId="126" applyFont="1" applyBorder="1" applyAlignment="1">
      <alignment vertical="center"/>
    </xf>
    <xf numFmtId="0" fontId="57" fillId="0" borderId="86" xfId="126" applyFont="1" applyBorder="1" applyAlignment="1">
      <alignment vertical="center"/>
    </xf>
    <xf numFmtId="0" fontId="57" fillId="0" borderId="86" xfId="126" applyFont="1" applyBorder="1" applyAlignment="1">
      <alignment vertical="center" wrapText="1"/>
    </xf>
    <xf numFmtId="0" fontId="57" fillId="0" borderId="86" xfId="126" applyFont="1" applyBorder="1" applyAlignment="1">
      <alignment horizontal="center" vertical="center"/>
    </xf>
    <xf numFmtId="4" fontId="57" fillId="0" borderId="86" xfId="126" applyNumberFormat="1" applyFont="1" applyBorder="1" applyAlignment="1">
      <alignment horizontal="center" vertical="center"/>
    </xf>
    <xf numFmtId="0" fontId="57" fillId="8" borderId="77" xfId="127" applyFont="1" applyBorder="1" applyAlignment="1" applyProtection="1">
      <alignment horizontal="center" vertical="center" wrapText="1"/>
      <protection locked="0"/>
    </xf>
    <xf numFmtId="0" fontId="57" fillId="8" borderId="77" xfId="127" applyFont="1" applyBorder="1" applyAlignment="1" applyProtection="1">
      <alignment horizontal="center" vertical="center" wrapText="1"/>
    </xf>
    <xf numFmtId="0" fontId="88" fillId="0" borderId="1" xfId="126" applyFont="1" applyFill="1" applyBorder="1" applyAlignment="1">
      <alignment horizontal="left" vertical="center" wrapText="1"/>
    </xf>
    <xf numFmtId="3" fontId="88" fillId="0" borderId="1" xfId="126" applyNumberFormat="1" applyFont="1" applyFill="1" applyBorder="1" applyAlignment="1">
      <alignment horizontal="left" vertical="center" wrapText="1"/>
    </xf>
    <xf numFmtId="4" fontId="88" fillId="0" borderId="1" xfId="126" applyNumberFormat="1" applyFont="1" applyFill="1" applyBorder="1" applyAlignment="1">
      <alignment horizontal="left" vertical="center" wrapText="1"/>
    </xf>
    <xf numFmtId="0" fontId="88" fillId="24" borderId="1" xfId="144" applyFont="1" applyFill="1" applyBorder="1" applyAlignment="1">
      <alignment horizontal="left" vertical="center" wrapText="1"/>
    </xf>
    <xf numFmtId="171" fontId="58" fillId="0" borderId="1" xfId="141" applyNumberFormat="1" applyFont="1" applyBorder="1" applyAlignment="1">
      <alignment horizontal="center"/>
    </xf>
    <xf numFmtId="171" fontId="58" fillId="19" borderId="1" xfId="141" applyNumberFormat="1" applyFont="1" applyFill="1" applyBorder="1" applyAlignment="1">
      <alignment horizontal="center"/>
    </xf>
    <xf numFmtId="174" fontId="89" fillId="24" borderId="6" xfId="144" applyNumberFormat="1" applyFont="1" applyFill="1" applyBorder="1" applyAlignment="1">
      <alignment vertical="center" wrapText="1"/>
    </xf>
    <xf numFmtId="0" fontId="89" fillId="15" borderId="81" xfId="136" applyFont="1" applyFill="1" applyBorder="1" applyAlignment="1" applyProtection="1">
      <alignment horizontal="center" vertical="center" wrapText="1"/>
      <protection locked="0"/>
    </xf>
    <xf numFmtId="0" fontId="88" fillId="0" borderId="81" xfId="144" applyFont="1" applyFill="1" applyBorder="1"/>
    <xf numFmtId="0" fontId="89" fillId="15" borderId="3" xfId="136" applyFont="1" applyFill="1" applyBorder="1" applyAlignment="1" applyProtection="1">
      <alignment horizontal="center" vertical="center" wrapText="1"/>
      <protection locked="0"/>
    </xf>
    <xf numFmtId="0" fontId="88" fillId="0" borderId="3" xfId="144" applyFont="1" applyFill="1" applyBorder="1"/>
    <xf numFmtId="0" fontId="58" fillId="0" borderId="0" xfId="129" applyFont="1" applyAlignment="1">
      <alignment vertical="center"/>
    </xf>
    <xf numFmtId="0" fontId="88" fillId="0" borderId="0" xfId="129" applyFont="1" applyAlignment="1">
      <alignment vertical="center"/>
    </xf>
    <xf numFmtId="0" fontId="89" fillId="19" borderId="77" xfId="113" applyFont="1" applyFill="1" applyBorder="1" applyAlignment="1" applyProtection="1">
      <alignment horizontal="center" vertical="center" wrapText="1"/>
      <protection locked="0"/>
    </xf>
    <xf numFmtId="0" fontId="89" fillId="19" borderId="77" xfId="113" applyFont="1" applyFill="1" applyBorder="1" applyAlignment="1" applyProtection="1">
      <alignment horizontal="center" vertical="center" wrapText="1"/>
    </xf>
    <xf numFmtId="0" fontId="89" fillId="19" borderId="77" xfId="147" applyFont="1" applyFill="1" applyBorder="1" applyAlignment="1" applyProtection="1">
      <alignment horizontal="center" vertical="center" wrapText="1"/>
      <protection locked="0"/>
    </xf>
    <xf numFmtId="164" fontId="88" fillId="0" borderId="1" xfId="133" applyFont="1" applyFill="1" applyBorder="1" applyAlignment="1">
      <alignment vertical="center" wrapText="1"/>
    </xf>
    <xf numFmtId="0" fontId="88" fillId="0" borderId="1" xfId="129" applyFont="1" applyFill="1" applyBorder="1" applyAlignment="1">
      <alignment vertical="center" wrapText="1"/>
    </xf>
    <xf numFmtId="0" fontId="88" fillId="0" borderId="1" xfId="129" applyFont="1" applyFill="1" applyBorder="1" applyAlignment="1">
      <alignment horizontal="center" vertical="center"/>
    </xf>
    <xf numFmtId="14" fontId="88" fillId="0" borderId="1" xfId="114" applyNumberFormat="1" applyFont="1" applyFill="1" applyBorder="1" applyAlignment="1">
      <alignment horizontal="center" vertical="center" wrapText="1"/>
    </xf>
    <xf numFmtId="180" fontId="88" fillId="0" borderId="1" xfId="114" applyNumberFormat="1" applyFont="1" applyFill="1" applyBorder="1" applyAlignment="1">
      <alignment horizontal="center" vertical="center" wrapText="1"/>
    </xf>
    <xf numFmtId="0" fontId="88" fillId="0" borderId="3" xfId="129" applyFont="1" applyFill="1" applyBorder="1" applyAlignment="1">
      <alignment vertical="center"/>
    </xf>
    <xf numFmtId="0" fontId="88" fillId="0" borderId="81" xfId="129" applyFont="1" applyFill="1" applyBorder="1" applyAlignment="1">
      <alignment vertical="center"/>
    </xf>
    <xf numFmtId="0" fontId="88" fillId="0" borderId="0" xfId="129" applyFont="1" applyFill="1" applyAlignment="1">
      <alignment vertical="center"/>
    </xf>
    <xf numFmtId="14" fontId="88" fillId="0" borderId="1" xfId="114" applyNumberFormat="1" applyFont="1" applyFill="1" applyBorder="1" applyAlignment="1">
      <alignment horizontal="left" vertical="center" wrapText="1"/>
    </xf>
    <xf numFmtId="0" fontId="88" fillId="0" borderId="1" xfId="129" applyFont="1" applyFill="1" applyBorder="1" applyAlignment="1">
      <alignment horizontal="left" vertical="center"/>
    </xf>
    <xf numFmtId="0" fontId="88" fillId="0" borderId="1" xfId="129" applyFont="1" applyFill="1" applyBorder="1" applyAlignment="1">
      <alignment vertical="center"/>
    </xf>
    <xf numFmtId="0" fontId="88" fillId="0" borderId="1" xfId="129" applyFont="1" applyFill="1" applyBorder="1" applyAlignment="1">
      <alignment horizontal="center" vertical="center" wrapText="1"/>
    </xf>
    <xf numFmtId="0" fontId="88" fillId="0" borderId="1" xfId="129" applyFont="1" applyFill="1" applyBorder="1" applyAlignment="1">
      <alignment horizontal="left" vertical="center" wrapText="1"/>
    </xf>
    <xf numFmtId="0" fontId="88" fillId="0" borderId="3" xfId="129" applyFont="1" applyFill="1" applyBorder="1" applyAlignment="1">
      <alignment vertical="center" wrapText="1"/>
    </xf>
    <xf numFmtId="0" fontId="88" fillId="0" borderId="81" xfId="129" applyFont="1" applyFill="1" applyBorder="1" applyAlignment="1">
      <alignment vertical="center" wrapText="1"/>
    </xf>
    <xf numFmtId="0" fontId="57" fillId="0" borderId="85" xfId="129" applyFont="1" applyBorder="1" applyAlignment="1">
      <alignment vertical="center"/>
    </xf>
    <xf numFmtId="0" fontId="57" fillId="0" borderId="86" xfId="129" applyFont="1" applyBorder="1" applyAlignment="1">
      <alignment vertical="center"/>
    </xf>
    <xf numFmtId="0" fontId="57" fillId="0" borderId="89" xfId="129" applyFont="1" applyBorder="1" applyAlignment="1">
      <alignment vertical="center"/>
    </xf>
    <xf numFmtId="0" fontId="57" fillId="0" borderId="94" xfId="129" applyFont="1" applyBorder="1" applyAlignment="1">
      <alignment vertical="center"/>
    </xf>
    <xf numFmtId="0" fontId="57" fillId="0" borderId="0" xfId="129" applyFont="1" applyAlignment="1">
      <alignment vertical="center"/>
    </xf>
    <xf numFmtId="0" fontId="58" fillId="0" borderId="0" xfId="134" applyFont="1" applyAlignment="1">
      <alignment horizontal="center"/>
    </xf>
    <xf numFmtId="0" fontId="58" fillId="0" borderId="0" xfId="134" applyFont="1"/>
    <xf numFmtId="0" fontId="57" fillId="19" borderId="39" xfId="134" applyFont="1" applyFill="1" applyBorder="1" applyAlignment="1">
      <alignment horizontal="center"/>
    </xf>
    <xf numFmtId="0" fontId="58" fillId="19" borderId="40" xfId="134" applyFont="1" applyFill="1" applyBorder="1" applyAlignment="1">
      <alignment horizontal="center"/>
    </xf>
    <xf numFmtId="9" fontId="58" fillId="19" borderId="41" xfId="134" applyNumberFormat="1" applyFont="1" applyFill="1" applyBorder="1" applyAlignment="1">
      <alignment horizontal="center"/>
    </xf>
    <xf numFmtId="0" fontId="58" fillId="19" borderId="7" xfId="134" applyFont="1" applyFill="1" applyBorder="1" applyAlignment="1">
      <alignment horizontal="center"/>
    </xf>
    <xf numFmtId="0" fontId="58" fillId="19" borderId="0" xfId="134" applyFont="1" applyFill="1" applyBorder="1" applyAlignment="1">
      <alignment horizontal="center"/>
    </xf>
    <xf numFmtId="0" fontId="58" fillId="19" borderId="66" xfId="134" applyFont="1" applyFill="1" applyBorder="1"/>
    <xf numFmtId="9" fontId="58" fillId="19" borderId="0" xfId="134" applyNumberFormat="1" applyFont="1" applyFill="1" applyBorder="1" applyAlignment="1">
      <alignment horizontal="center"/>
    </xf>
    <xf numFmtId="0" fontId="57" fillId="19" borderId="7" xfId="134" applyFont="1" applyFill="1" applyBorder="1" applyAlignment="1">
      <alignment horizontal="center"/>
    </xf>
    <xf numFmtId="10" fontId="58" fillId="19" borderId="0" xfId="134" applyNumberFormat="1" applyFont="1" applyFill="1" applyBorder="1" applyAlignment="1">
      <alignment horizontal="center"/>
    </xf>
    <xf numFmtId="9" fontId="58" fillId="19" borderId="66" xfId="134" applyNumberFormat="1" applyFont="1" applyFill="1" applyBorder="1" applyAlignment="1">
      <alignment horizontal="center"/>
    </xf>
    <xf numFmtId="9" fontId="58" fillId="19" borderId="7" xfId="134" applyNumberFormat="1" applyFont="1" applyFill="1" applyBorder="1" applyAlignment="1">
      <alignment horizontal="center"/>
    </xf>
    <xf numFmtId="0" fontId="58" fillId="19" borderId="0" xfId="134" applyFont="1" applyFill="1" applyBorder="1"/>
    <xf numFmtId="0" fontId="58" fillId="19" borderId="43" xfId="134" applyFont="1" applyFill="1" applyBorder="1" applyAlignment="1">
      <alignment horizontal="center"/>
    </xf>
    <xf numFmtId="0" fontId="58" fillId="19" borderId="44" xfId="134" applyFont="1" applyFill="1" applyBorder="1" applyAlignment="1">
      <alignment horizontal="center"/>
    </xf>
    <xf numFmtId="0" fontId="58" fillId="19" borderId="45" xfId="134" applyFont="1" applyFill="1" applyBorder="1"/>
    <xf numFmtId="171" fontId="58" fillId="0" borderId="0" xfId="141" applyNumberFormat="1" applyFont="1" applyBorder="1" applyAlignment="1">
      <alignment horizontal="center" vertical="center"/>
    </xf>
    <xf numFmtId="171" fontId="58" fillId="19" borderId="0" xfId="141" applyNumberFormat="1" applyFont="1" applyFill="1" applyBorder="1" applyAlignment="1">
      <alignment horizontal="center" vertical="center"/>
    </xf>
    <xf numFmtId="0" fontId="58" fillId="0" borderId="39" xfId="134" applyFont="1" applyBorder="1" applyAlignment="1">
      <alignment horizontal="left"/>
    </xf>
    <xf numFmtId="0" fontId="58" fillId="0" borderId="40" xfId="126" applyFont="1" applyBorder="1" applyAlignment="1">
      <alignment horizontal="center" vertical="center"/>
    </xf>
    <xf numFmtId="0" fontId="88" fillId="0" borderId="40" xfId="126" applyFont="1" applyBorder="1"/>
    <xf numFmtId="0" fontId="58" fillId="0" borderId="40" xfId="126" applyFont="1" applyBorder="1" applyAlignment="1">
      <alignment horizontal="center"/>
    </xf>
    <xf numFmtId="0" fontId="58" fillId="0" borderId="7" xfId="134" applyFont="1" applyBorder="1" applyAlignment="1">
      <alignment horizontal="left"/>
    </xf>
    <xf numFmtId="0" fontId="57" fillId="0" borderId="7" xfId="134" applyFont="1" applyBorder="1" applyAlignment="1">
      <alignment horizontal="left"/>
    </xf>
    <xf numFmtId="0" fontId="58" fillId="0" borderId="7" xfId="126" applyFont="1" applyBorder="1"/>
    <xf numFmtId="0" fontId="58" fillId="0" borderId="43" xfId="126" applyFont="1" applyBorder="1"/>
    <xf numFmtId="0" fontId="58" fillId="0" borderId="44" xfId="126" applyFont="1" applyBorder="1" applyAlignment="1">
      <alignment horizontal="center" vertical="center"/>
    </xf>
    <xf numFmtId="0" fontId="58" fillId="0" borderId="44" xfId="126" applyFont="1" applyBorder="1"/>
    <xf numFmtId="0" fontId="58" fillId="0" borderId="0" xfId="126" applyFont="1" applyAlignment="1">
      <alignment horizontal="left"/>
    </xf>
    <xf numFmtId="0" fontId="88" fillId="24" borderId="79" xfId="144" applyFont="1" applyFill="1" applyBorder="1" applyAlignment="1">
      <alignment horizontal="left" vertical="center" wrapText="1"/>
    </xf>
    <xf numFmtId="0" fontId="88" fillId="0" borderId="81" xfId="126" applyFont="1" applyFill="1" applyBorder="1" applyAlignment="1">
      <alignment horizontal="left"/>
    </xf>
    <xf numFmtId="3" fontId="88" fillId="0" borderId="81" xfId="126" applyNumberFormat="1" applyFont="1" applyFill="1" applyBorder="1" applyAlignment="1">
      <alignment horizontal="left" vertical="center"/>
    </xf>
    <xf numFmtId="4" fontId="88" fillId="0" borderId="81" xfId="126" applyNumberFormat="1" applyFont="1" applyFill="1" applyBorder="1" applyAlignment="1">
      <alignment horizontal="left" vertical="center" wrapText="1"/>
    </xf>
    <xf numFmtId="0" fontId="88" fillId="0" borderId="81" xfId="126" applyFont="1" applyFill="1" applyBorder="1" applyAlignment="1">
      <alignment horizontal="left" vertical="center" wrapText="1"/>
    </xf>
    <xf numFmtId="0" fontId="88" fillId="24" borderId="81" xfId="144" applyFont="1" applyFill="1" applyBorder="1" applyAlignment="1">
      <alignment horizontal="left" vertical="center" wrapText="1"/>
    </xf>
    <xf numFmtId="0" fontId="88" fillId="0" borderId="81" xfId="1" applyFont="1" applyFill="1" applyBorder="1" applyAlignment="1">
      <alignment horizontal="left" vertical="center" wrapText="1"/>
    </xf>
    <xf numFmtId="0" fontId="57" fillId="0" borderId="89" xfId="126" applyFont="1" applyBorder="1" applyAlignment="1">
      <alignment horizontal="left" vertical="center"/>
    </xf>
    <xf numFmtId="0" fontId="58" fillId="0" borderId="41" xfId="126" applyFont="1" applyBorder="1" applyAlignment="1">
      <alignment horizontal="left"/>
    </xf>
    <xf numFmtId="0" fontId="58" fillId="0" borderId="66" xfId="126" applyFont="1" applyBorder="1" applyAlignment="1">
      <alignment horizontal="left"/>
    </xf>
    <xf numFmtId="171" fontId="58" fillId="19" borderId="66" xfId="141" applyNumberFormat="1" applyFont="1" applyFill="1" applyBorder="1" applyAlignment="1">
      <alignment horizontal="left"/>
    </xf>
    <xf numFmtId="0" fontId="58" fillId="0" borderId="45" xfId="126" applyFont="1" applyBorder="1" applyAlignment="1">
      <alignment horizontal="left"/>
    </xf>
    <xf numFmtId="174" fontId="89" fillId="24" borderId="1" xfId="144" applyNumberFormat="1" applyFont="1" applyFill="1" applyBorder="1" applyAlignment="1">
      <alignment vertical="center" wrapText="1"/>
    </xf>
    <xf numFmtId="0" fontId="58" fillId="0" borderId="0" xfId="158" applyFont="1"/>
    <xf numFmtId="0" fontId="58" fillId="0" borderId="0" xfId="158" applyFont="1" applyAlignment="1">
      <alignment horizontal="center" vertical="center"/>
    </xf>
    <xf numFmtId="0" fontId="58" fillId="0" borderId="0" xfId="158" applyFont="1" applyAlignment="1">
      <alignment vertical="center"/>
    </xf>
    <xf numFmtId="0" fontId="88" fillId="0" borderId="0" xfId="158" applyFont="1" applyFill="1"/>
    <xf numFmtId="0" fontId="88" fillId="0" borderId="1" xfId="158" applyFont="1" applyFill="1" applyBorder="1" applyAlignment="1">
      <alignment vertical="center"/>
    </xf>
    <xf numFmtId="0" fontId="88" fillId="0" borderId="1" xfId="158" applyFont="1" applyFill="1" applyBorder="1" applyAlignment="1">
      <alignment horizontal="center" vertical="center"/>
    </xf>
    <xf numFmtId="0" fontId="88" fillId="0" borderId="1" xfId="158" applyFont="1" applyFill="1" applyBorder="1" applyAlignment="1">
      <alignment vertical="center" wrapText="1"/>
    </xf>
    <xf numFmtId="0" fontId="88" fillId="0" borderId="1" xfId="158" applyFont="1" applyFill="1" applyBorder="1" applyAlignment="1">
      <alignment horizontal="center" vertical="center" wrapText="1"/>
    </xf>
    <xf numFmtId="0" fontId="88" fillId="0" borderId="0" xfId="158" applyFont="1" applyFill="1" applyAlignment="1">
      <alignment horizontal="center" wrapText="1"/>
    </xf>
    <xf numFmtId="3" fontId="88" fillId="0" borderId="0" xfId="158" applyNumberFormat="1" applyFont="1" applyFill="1"/>
    <xf numFmtId="0" fontId="88" fillId="0" borderId="1" xfId="158" applyFont="1" applyFill="1" applyBorder="1" applyAlignment="1">
      <alignment horizontal="justify" vertical="center" wrapText="1"/>
    </xf>
    <xf numFmtId="178" fontId="88" fillId="0" borderId="1" xfId="162" applyNumberFormat="1" applyFont="1" applyFill="1" applyBorder="1" applyAlignment="1">
      <alignment horizontal="center" vertical="center" wrapText="1"/>
    </xf>
    <xf numFmtId="0" fontId="58" fillId="0" borderId="0" xfId="158" applyFont="1" applyAlignment="1">
      <alignment horizontal="center"/>
    </xf>
    <xf numFmtId="0" fontId="88" fillId="0" borderId="80" xfId="158" applyFont="1" applyFill="1" applyBorder="1" applyAlignment="1">
      <alignment vertical="center" wrapText="1"/>
    </xf>
    <xf numFmtId="0" fontId="88" fillId="0" borderId="80" xfId="158" applyFont="1" applyFill="1" applyBorder="1" applyAlignment="1">
      <alignment horizontal="left" vertical="center" wrapText="1"/>
    </xf>
    <xf numFmtId="0" fontId="88" fillId="0" borderId="81" xfId="158" applyFont="1" applyFill="1" applyBorder="1" applyAlignment="1">
      <alignment horizontal="left" vertical="center" wrapText="1"/>
    </xf>
    <xf numFmtId="0" fontId="88" fillId="0" borderId="3" xfId="158" applyFont="1" applyFill="1" applyBorder="1" applyAlignment="1">
      <alignment horizontal="center" vertical="center" wrapText="1"/>
    </xf>
    <xf numFmtId="0" fontId="88" fillId="0" borderId="3" xfId="158" applyFont="1" applyFill="1" applyBorder="1" applyAlignment="1">
      <alignment horizontal="left" vertical="center" wrapText="1"/>
    </xf>
    <xf numFmtId="0" fontId="57" fillId="8" borderId="77" xfId="159" applyFont="1" applyBorder="1" applyAlignment="1" applyProtection="1">
      <alignment horizontal="center" vertical="center" wrapText="1"/>
      <protection locked="0"/>
    </xf>
    <xf numFmtId="0" fontId="57" fillId="8" borderId="77" xfId="159" applyFont="1" applyBorder="1" applyAlignment="1" applyProtection="1">
      <alignment horizontal="center" vertical="center" wrapText="1"/>
    </xf>
    <xf numFmtId="0" fontId="57" fillId="8" borderId="77" xfId="161" applyFont="1" applyBorder="1" applyAlignment="1" applyProtection="1">
      <alignment horizontal="center" vertical="center" wrapText="1"/>
      <protection locked="0"/>
    </xf>
    <xf numFmtId="178" fontId="88" fillId="0" borderId="81" xfId="162" applyNumberFormat="1" applyFont="1" applyFill="1" applyBorder="1" applyAlignment="1">
      <alignment horizontal="left" vertical="center" wrapText="1"/>
    </xf>
    <xf numFmtId="0" fontId="58" fillId="0" borderId="85" xfId="158" applyFont="1" applyBorder="1" applyAlignment="1">
      <alignment vertical="center"/>
    </xf>
    <xf numFmtId="0" fontId="58" fillId="0" borderId="86" xfId="158" applyFont="1" applyBorder="1" applyAlignment="1">
      <alignment vertical="center"/>
    </xf>
    <xf numFmtId="0" fontId="58" fillId="0" borderId="86" xfId="158" applyFont="1" applyBorder="1" applyAlignment="1">
      <alignment horizontal="center" vertical="center"/>
    </xf>
    <xf numFmtId="0" fontId="58" fillId="0" borderId="89" xfId="158" applyFont="1" applyBorder="1" applyAlignment="1">
      <alignment vertical="center"/>
    </xf>
    <xf numFmtId="0" fontId="58" fillId="0" borderId="94" xfId="158" applyFont="1" applyBorder="1" applyAlignment="1">
      <alignment vertical="center"/>
    </xf>
    <xf numFmtId="0" fontId="57" fillId="0" borderId="86" xfId="158" applyFont="1" applyBorder="1" applyAlignment="1">
      <alignment vertical="center"/>
    </xf>
    <xf numFmtId="0" fontId="58" fillId="0" borderId="62" xfId="163" applyFont="1" applyBorder="1" applyAlignment="1">
      <alignment horizontal="left" vertical="center"/>
    </xf>
    <xf numFmtId="0" fontId="58" fillId="0" borderId="60" xfId="158" applyFont="1" applyBorder="1" applyAlignment="1">
      <alignment horizontal="center" vertical="center"/>
    </xf>
    <xf numFmtId="0" fontId="58" fillId="0" borderId="57" xfId="163" applyFont="1" applyBorder="1" applyAlignment="1">
      <alignment horizontal="left" vertical="center"/>
    </xf>
    <xf numFmtId="0" fontId="58" fillId="0" borderId="51" xfId="158" applyFont="1" applyBorder="1" applyAlignment="1">
      <alignment horizontal="center" vertical="center"/>
    </xf>
    <xf numFmtId="171" fontId="58" fillId="0" borderId="51" xfId="141" applyNumberFormat="1" applyFont="1" applyBorder="1" applyAlignment="1">
      <alignment horizontal="center" vertical="center"/>
    </xf>
    <xf numFmtId="0" fontId="57" fillId="0" borderId="54" xfId="163" applyFont="1" applyBorder="1" applyAlignment="1">
      <alignment horizontal="left" vertical="center"/>
    </xf>
    <xf numFmtId="10" fontId="57" fillId="4" borderId="56" xfId="141" applyNumberFormat="1" applyFont="1" applyFill="1" applyBorder="1" applyAlignment="1">
      <alignment horizontal="center" vertical="center"/>
    </xf>
    <xf numFmtId="0" fontId="58" fillId="0" borderId="0" xfId="154" applyFont="1"/>
    <xf numFmtId="0" fontId="58" fillId="0" borderId="0" xfId="154" applyFont="1" applyAlignment="1">
      <alignment horizontal="center"/>
    </xf>
    <xf numFmtId="0" fontId="58" fillId="0" borderId="0" xfId="154" applyFont="1" applyAlignment="1">
      <alignment vertical="center"/>
    </xf>
    <xf numFmtId="0" fontId="58" fillId="0" borderId="0" xfId="154" applyFont="1" applyAlignment="1">
      <alignment horizontal="center" vertical="center"/>
    </xf>
    <xf numFmtId="0" fontId="58" fillId="19" borderId="1" xfId="157" applyFont="1" applyFill="1" applyBorder="1" applyAlignment="1">
      <alignment horizontal="left"/>
    </xf>
    <xf numFmtId="0" fontId="57" fillId="19" borderId="1" xfId="157" applyFont="1" applyFill="1" applyBorder="1" applyAlignment="1">
      <alignment horizontal="left"/>
    </xf>
    <xf numFmtId="0" fontId="58" fillId="19" borderId="0" xfId="154" applyFont="1" applyFill="1" applyAlignment="1">
      <alignment horizontal="center"/>
    </xf>
    <xf numFmtId="0" fontId="88" fillId="0" borderId="1" xfId="154" applyFont="1" applyFill="1" applyBorder="1" applyAlignment="1">
      <alignment horizontal="left" vertical="center" wrapText="1"/>
    </xf>
    <xf numFmtId="0" fontId="88" fillId="0" borderId="1" xfId="154" applyFont="1" applyFill="1" applyBorder="1" applyAlignment="1">
      <alignment horizontal="center" vertical="center"/>
    </xf>
    <xf numFmtId="0" fontId="88" fillId="0" borderId="1" xfId="154" applyFont="1" applyFill="1" applyBorder="1" applyAlignment="1">
      <alignment vertical="center"/>
    </xf>
    <xf numFmtId="0" fontId="89" fillId="0" borderId="1" xfId="154" applyFont="1" applyFill="1" applyBorder="1" applyAlignment="1">
      <alignment vertical="center"/>
    </xf>
    <xf numFmtId="0" fontId="89" fillId="0" borderId="1" xfId="154" applyFont="1" applyFill="1" applyBorder="1" applyAlignment="1">
      <alignment horizontal="center" vertical="center"/>
    </xf>
    <xf numFmtId="0" fontId="88" fillId="0" borderId="1" xfId="154" applyFont="1" applyFill="1" applyBorder="1" applyAlignment="1">
      <alignment horizontal="center" vertical="center" wrapText="1"/>
    </xf>
    <xf numFmtId="49" fontId="88" fillId="0" borderId="1" xfId="0" applyNumberFormat="1" applyFont="1" applyFill="1" applyBorder="1" applyAlignment="1">
      <alignment horizontal="center" vertical="center" wrapText="1"/>
    </xf>
    <xf numFmtId="0" fontId="88" fillId="0" borderId="81" xfId="154" applyFont="1" applyFill="1" applyBorder="1" applyAlignment="1">
      <alignment vertical="center"/>
    </xf>
    <xf numFmtId="0" fontId="89" fillId="0" borderId="81" xfId="154" applyFont="1" applyFill="1" applyBorder="1" applyAlignment="1">
      <alignment vertical="center"/>
    </xf>
    <xf numFmtId="0" fontId="88" fillId="0" borderId="81" xfId="154" applyFont="1" applyFill="1" applyBorder="1" applyAlignment="1">
      <alignment horizontal="center" vertical="center" wrapText="1"/>
    </xf>
    <xf numFmtId="0" fontId="88" fillId="24" borderId="3" xfId="144" applyFont="1" applyFill="1" applyBorder="1" applyAlignment="1">
      <alignment vertical="center" wrapText="1"/>
    </xf>
    <xf numFmtId="0" fontId="88" fillId="0" borderId="3" xfId="154" applyFont="1" applyFill="1" applyBorder="1" applyAlignment="1">
      <alignment vertical="center"/>
    </xf>
    <xf numFmtId="0" fontId="89" fillId="0" borderId="3" xfId="154" applyFont="1" applyFill="1" applyBorder="1" applyAlignment="1">
      <alignment vertical="center"/>
    </xf>
    <xf numFmtId="0" fontId="88" fillId="0" borderId="3" xfId="154" applyFont="1" applyFill="1" applyBorder="1" applyAlignment="1">
      <alignment horizontal="center" vertical="center"/>
    </xf>
    <xf numFmtId="0" fontId="88" fillId="0" borderId="81" xfId="154" applyFont="1" applyFill="1" applyBorder="1" applyAlignment="1">
      <alignment vertical="center" wrapText="1"/>
    </xf>
    <xf numFmtId="0" fontId="88" fillId="0" borderId="81" xfId="154" applyFont="1" applyFill="1" applyBorder="1" applyAlignment="1">
      <alignment horizontal="left" vertical="center" wrapText="1"/>
    </xf>
    <xf numFmtId="0" fontId="57" fillId="8" borderId="77" xfId="155" applyFont="1" applyBorder="1" applyAlignment="1" applyProtection="1">
      <alignment horizontal="center" vertical="center" wrapText="1"/>
      <protection locked="0"/>
    </xf>
    <xf numFmtId="0" fontId="57" fillId="8" borderId="77" xfId="155" applyFont="1" applyBorder="1" applyAlignment="1" applyProtection="1">
      <alignment horizontal="center" vertical="center" wrapText="1"/>
    </xf>
    <xf numFmtId="0" fontId="88" fillId="0" borderId="0" xfId="144" applyFont="1" applyFill="1" applyAlignment="1">
      <alignment vertical="center"/>
    </xf>
    <xf numFmtId="14" fontId="88" fillId="0" borderId="1" xfId="154" applyNumberFormat="1" applyFont="1" applyFill="1" applyBorder="1" applyAlignment="1">
      <alignment horizontal="center" vertical="center"/>
    </xf>
    <xf numFmtId="0" fontId="88" fillId="0" borderId="0" xfId="154" applyFont="1" applyFill="1" applyAlignment="1">
      <alignment vertical="center"/>
    </xf>
    <xf numFmtId="0" fontId="89" fillId="0" borderId="86" xfId="154" applyFont="1" applyFill="1" applyBorder="1" applyAlignment="1">
      <alignment horizontal="left" vertical="center" wrapText="1"/>
    </xf>
    <xf numFmtId="0" fontId="89" fillId="0" borderId="86" xfId="154" applyFont="1" applyFill="1" applyBorder="1" applyAlignment="1">
      <alignment vertical="center"/>
    </xf>
    <xf numFmtId="0" fontId="88" fillId="0" borderId="86" xfId="154" applyFont="1" applyFill="1" applyBorder="1" applyAlignment="1">
      <alignment horizontal="center" vertical="center"/>
    </xf>
    <xf numFmtId="0" fontId="88" fillId="0" borderId="86" xfId="154" applyFont="1" applyFill="1" applyBorder="1" applyAlignment="1">
      <alignment vertical="center"/>
    </xf>
    <xf numFmtId="0" fontId="88" fillId="0" borderId="89" xfId="154" applyFont="1" applyFill="1" applyBorder="1" applyAlignment="1">
      <alignment vertical="center"/>
    </xf>
    <xf numFmtId="0" fontId="88" fillId="0" borderId="94" xfId="154" applyFont="1" applyFill="1" applyBorder="1" applyAlignment="1">
      <alignment vertical="center"/>
    </xf>
    <xf numFmtId="0" fontId="89" fillId="15" borderId="77" xfId="136" applyFont="1" applyFill="1" applyBorder="1" applyAlignment="1" applyProtection="1">
      <alignment horizontal="center" vertical="center" wrapText="1"/>
      <protection locked="0"/>
    </xf>
    <xf numFmtId="177" fontId="58" fillId="0" borderId="0" xfId="108" applyNumberFormat="1" applyFont="1" applyAlignment="1">
      <alignment horizontal="center" vertical="center"/>
    </xf>
    <xf numFmtId="177" fontId="89" fillId="24" borderId="6" xfId="108" applyNumberFormat="1" applyFont="1" applyFill="1" applyBorder="1" applyAlignment="1">
      <alignment horizontal="right" vertical="center"/>
    </xf>
    <xf numFmtId="177" fontId="88" fillId="0" borderId="1" xfId="108" applyNumberFormat="1" applyFont="1" applyFill="1" applyBorder="1" applyAlignment="1">
      <alignment horizontal="center" vertical="center"/>
    </xf>
    <xf numFmtId="177" fontId="88" fillId="0" borderId="1" xfId="108" applyNumberFormat="1" applyFont="1" applyFill="1" applyBorder="1" applyAlignment="1">
      <alignment horizontal="center" vertical="center" wrapText="1"/>
    </xf>
    <xf numFmtId="177" fontId="57" fillId="0" borderId="86" xfId="108" applyNumberFormat="1" applyFont="1" applyBorder="1" applyAlignment="1">
      <alignment horizontal="center" vertical="center"/>
    </xf>
    <xf numFmtId="177" fontId="58" fillId="0" borderId="0" xfId="108" applyNumberFormat="1" applyFont="1" applyAlignment="1">
      <alignment horizontal="center"/>
    </xf>
    <xf numFmtId="177" fontId="58" fillId="0" borderId="0" xfId="108" applyNumberFormat="1" applyFont="1" applyAlignment="1">
      <alignment vertical="center"/>
    </xf>
    <xf numFmtId="177" fontId="88" fillId="0" borderId="1" xfId="108" applyNumberFormat="1" applyFont="1" applyFill="1" applyBorder="1" applyAlignment="1">
      <alignment vertical="center"/>
    </xf>
    <xf numFmtId="177" fontId="57" fillId="0" borderId="86" xfId="108" applyNumberFormat="1" applyFont="1" applyBorder="1" applyAlignment="1">
      <alignment vertical="center"/>
    </xf>
    <xf numFmtId="177" fontId="89" fillId="24" borderId="6" xfId="108" applyNumberFormat="1" applyFont="1" applyFill="1" applyBorder="1" applyAlignment="1">
      <alignment horizontal="center" vertical="center"/>
    </xf>
    <xf numFmtId="177" fontId="88" fillId="0" borderId="1" xfId="108" applyNumberFormat="1" applyFont="1" applyFill="1" applyBorder="1" applyAlignment="1" applyProtection="1">
      <alignment horizontal="right" vertical="center"/>
      <protection locked="0"/>
    </xf>
    <xf numFmtId="177" fontId="89" fillId="24" borderId="1" xfId="108" applyNumberFormat="1" applyFont="1" applyFill="1" applyBorder="1" applyAlignment="1">
      <alignment horizontal="center" vertical="center"/>
    </xf>
    <xf numFmtId="177" fontId="88" fillId="0" borderId="1" xfId="108" applyNumberFormat="1" applyFont="1" applyFill="1" applyBorder="1" applyAlignment="1">
      <alignment vertical="center" wrapText="1"/>
    </xf>
    <xf numFmtId="177" fontId="58" fillId="0" borderId="0" xfId="108" applyNumberFormat="1" applyFont="1"/>
    <xf numFmtId="177" fontId="57" fillId="0" borderId="83" xfId="108" applyNumberFormat="1" applyFont="1" applyBorder="1" applyAlignment="1">
      <alignment vertical="center"/>
    </xf>
    <xf numFmtId="177" fontId="89" fillId="0" borderId="1" xfId="108" applyNumberFormat="1" applyFont="1" applyFill="1" applyBorder="1" applyAlignment="1">
      <alignment vertical="center"/>
    </xf>
    <xf numFmtId="177" fontId="89" fillId="0" borderId="86" xfId="108" applyNumberFormat="1" applyFont="1" applyFill="1" applyBorder="1" applyAlignment="1">
      <alignment vertical="center"/>
    </xf>
    <xf numFmtId="177" fontId="58" fillId="0" borderId="50" xfId="108" applyNumberFormat="1" applyFont="1" applyFill="1" applyBorder="1" applyAlignment="1">
      <alignment horizontal="center"/>
    </xf>
    <xf numFmtId="0" fontId="88" fillId="0" borderId="85" xfId="154" applyFont="1" applyFill="1" applyBorder="1" applyAlignment="1">
      <alignment vertical="center" wrapText="1"/>
    </xf>
    <xf numFmtId="0" fontId="58" fillId="0" borderId="0" xfId="154" applyFont="1" applyAlignment="1">
      <alignment horizontal="left" vertical="center"/>
    </xf>
    <xf numFmtId="0" fontId="88" fillId="24" borderId="6" xfId="144" applyFont="1" applyFill="1" applyBorder="1" applyAlignment="1">
      <alignment horizontal="left" vertical="center" wrapText="1"/>
    </xf>
    <xf numFmtId="0" fontId="88" fillId="0" borderId="1" xfId="154" applyFont="1" applyFill="1" applyBorder="1" applyAlignment="1">
      <alignment horizontal="left" vertical="center"/>
    </xf>
    <xf numFmtId="0" fontId="89" fillId="0" borderId="1" xfId="154" applyFont="1" applyFill="1" applyBorder="1" applyAlignment="1">
      <alignment horizontal="left" vertical="center"/>
    </xf>
    <xf numFmtId="0" fontId="88" fillId="0" borderId="86" xfId="154" applyFont="1" applyFill="1" applyBorder="1" applyAlignment="1">
      <alignment horizontal="left" vertical="center"/>
    </xf>
    <xf numFmtId="0" fontId="58" fillId="19" borderId="1" xfId="154" applyFont="1" applyFill="1" applyBorder="1" applyAlignment="1">
      <alignment horizontal="left" vertical="center"/>
    </xf>
    <xf numFmtId="9" fontId="58" fillId="19" borderId="1" xfId="141" applyFont="1" applyFill="1" applyBorder="1" applyAlignment="1">
      <alignment horizontal="left" vertical="center"/>
    </xf>
    <xf numFmtId="0" fontId="58" fillId="19" borderId="0" xfId="154" applyFont="1" applyFill="1" applyAlignment="1">
      <alignment horizontal="left" vertical="center"/>
    </xf>
    <xf numFmtId="177" fontId="89" fillId="24" borderId="6" xfId="108" applyNumberFormat="1" applyFont="1" applyFill="1" applyBorder="1" applyAlignment="1">
      <alignment horizontal="left" vertical="center" wrapText="1"/>
    </xf>
    <xf numFmtId="0" fontId="58" fillId="0" borderId="0" xfId="134" applyFont="1" applyAlignment="1">
      <alignment horizontal="center" vertical="center"/>
    </xf>
    <xf numFmtId="0" fontId="58" fillId="0" borderId="0" xfId="134" applyFont="1" applyAlignment="1">
      <alignment wrapText="1"/>
    </xf>
    <xf numFmtId="0" fontId="58" fillId="0" borderId="0" xfId="134" applyFont="1" applyAlignment="1">
      <alignment vertical="center"/>
    </xf>
    <xf numFmtId="0" fontId="58" fillId="0" borderId="0" xfId="134" applyFont="1" applyAlignment="1">
      <alignment vertical="center" wrapText="1"/>
    </xf>
    <xf numFmtId="0" fontId="88" fillId="0" borderId="0" xfId="134" applyFont="1" applyFill="1"/>
    <xf numFmtId="9" fontId="58" fillId="0" borderId="0" xfId="141" applyFont="1"/>
    <xf numFmtId="10" fontId="58" fillId="0" borderId="0" xfId="141" applyNumberFormat="1" applyFont="1" applyAlignment="1">
      <alignment horizontal="center"/>
    </xf>
    <xf numFmtId="0" fontId="58" fillId="0" borderId="50" xfId="134" applyFont="1" applyBorder="1" applyAlignment="1">
      <alignment vertical="center" wrapText="1"/>
    </xf>
    <xf numFmtId="0" fontId="88" fillId="0" borderId="0" xfId="0" applyFont="1"/>
    <xf numFmtId="182" fontId="58" fillId="0" borderId="0" xfId="134" applyNumberFormat="1" applyFont="1"/>
    <xf numFmtId="0" fontId="89" fillId="0" borderId="0" xfId="134" applyFont="1" applyFill="1" applyAlignment="1">
      <alignment vertical="center"/>
    </xf>
    <xf numFmtId="177" fontId="88" fillId="24" borderId="6" xfId="108" applyNumberFormat="1" applyFont="1" applyFill="1" applyBorder="1" applyAlignment="1">
      <alignment horizontal="center" vertical="center"/>
    </xf>
    <xf numFmtId="177" fontId="89" fillId="24" borderId="1" xfId="108" applyNumberFormat="1" applyFont="1" applyFill="1" applyBorder="1" applyAlignment="1">
      <alignment horizontal="left" vertical="center" wrapText="1"/>
    </xf>
    <xf numFmtId="177" fontId="88" fillId="24" borderId="1" xfId="108" applyNumberFormat="1" applyFont="1" applyFill="1" applyBorder="1" applyAlignment="1">
      <alignment horizontal="center" vertical="center"/>
    </xf>
    <xf numFmtId="0" fontId="88" fillId="0" borderId="1" xfId="134" applyFont="1" applyFill="1" applyBorder="1" applyAlignment="1">
      <alignment vertical="center" wrapText="1"/>
    </xf>
    <xf numFmtId="0" fontId="88" fillId="0" borderId="1" xfId="134" applyFont="1" applyFill="1" applyBorder="1" applyAlignment="1">
      <alignment horizontal="center" vertical="center" wrapText="1"/>
    </xf>
    <xf numFmtId="172" fontId="88" fillId="0" borderId="1" xfId="134" applyNumberFormat="1" applyFont="1" applyFill="1" applyBorder="1" applyAlignment="1">
      <alignment horizontal="center" vertical="center"/>
    </xf>
    <xf numFmtId="0" fontId="88" fillId="0" borderId="1" xfId="134" applyFont="1" applyFill="1" applyBorder="1" applyAlignment="1">
      <alignment horizontal="left" vertical="center" wrapText="1"/>
    </xf>
    <xf numFmtId="0" fontId="88" fillId="0" borderId="1" xfId="134" applyFont="1" applyFill="1" applyBorder="1" applyAlignment="1">
      <alignment horizontal="center" vertical="center"/>
    </xf>
    <xf numFmtId="0" fontId="88" fillId="0" borderId="1" xfId="134" applyFont="1" applyFill="1" applyBorder="1"/>
    <xf numFmtId="1" fontId="88" fillId="0" borderId="1" xfId="134" applyNumberFormat="1" applyFont="1" applyFill="1" applyBorder="1" applyAlignment="1">
      <alignment horizontal="center" vertical="center"/>
    </xf>
    <xf numFmtId="43" fontId="88" fillId="0" borderId="1" xfId="134" applyNumberFormat="1" applyFont="1" applyFill="1" applyBorder="1" applyAlignment="1">
      <alignment horizontal="center" vertical="center" wrapText="1"/>
    </xf>
    <xf numFmtId="44" fontId="88" fillId="0" borderId="1" xfId="134" applyNumberFormat="1" applyFont="1" applyFill="1" applyBorder="1" applyAlignment="1">
      <alignment horizontal="center" vertical="center" wrapText="1"/>
    </xf>
    <xf numFmtId="4" fontId="88" fillId="0" borderId="1" xfId="134" applyNumberFormat="1" applyFont="1" applyFill="1" applyBorder="1" applyAlignment="1">
      <alignment horizontal="center" vertical="center" wrapText="1"/>
    </xf>
    <xf numFmtId="0" fontId="88" fillId="0" borderId="1" xfId="134" applyFont="1" applyFill="1" applyBorder="1" applyAlignment="1">
      <alignment horizontal="left" wrapText="1"/>
    </xf>
    <xf numFmtId="0" fontId="88" fillId="0" borderId="1" xfId="134" applyFont="1" applyFill="1" applyBorder="1" applyAlignment="1">
      <alignment horizontal="left"/>
    </xf>
    <xf numFmtId="177" fontId="89" fillId="0" borderId="1" xfId="108" applyNumberFormat="1" applyFont="1" applyFill="1" applyBorder="1" applyAlignment="1">
      <alignment horizontal="center" vertical="center"/>
    </xf>
    <xf numFmtId="44" fontId="88" fillId="0" borderId="1" xfId="134" applyNumberFormat="1" applyFont="1" applyFill="1" applyBorder="1" applyAlignment="1">
      <alignment horizontal="center" vertical="center"/>
    </xf>
    <xf numFmtId="174" fontId="89" fillId="24" borderId="80" xfId="144" applyNumberFormat="1" applyFont="1" applyFill="1" applyBorder="1" applyAlignment="1">
      <alignment vertical="center" wrapText="1"/>
    </xf>
    <xf numFmtId="0" fontId="88" fillId="0" borderId="80" xfId="134" applyFont="1" applyFill="1" applyBorder="1" applyAlignment="1">
      <alignment vertical="center" wrapText="1"/>
    </xf>
    <xf numFmtId="0" fontId="88" fillId="0" borderId="81" xfId="134" applyFont="1" applyFill="1" applyBorder="1"/>
    <xf numFmtId="0" fontId="88" fillId="0" borderId="81" xfId="134" applyFont="1" applyFill="1" applyBorder="1" applyAlignment="1">
      <alignment horizontal="center" vertical="center" wrapText="1"/>
    </xf>
    <xf numFmtId="4" fontId="88" fillId="0" borderId="81" xfId="134" applyNumberFormat="1" applyFont="1" applyFill="1" applyBorder="1" applyAlignment="1">
      <alignment horizontal="center" vertical="center" wrapText="1"/>
    </xf>
    <xf numFmtId="0" fontId="88" fillId="0" borderId="81" xfId="134" applyFont="1" applyFill="1" applyBorder="1" applyAlignment="1">
      <alignment horizontal="center"/>
    </xf>
    <xf numFmtId="0" fontId="88" fillId="0" borderId="80" xfId="134" applyFont="1" applyFill="1" applyBorder="1" applyAlignment="1">
      <alignment vertical="center"/>
    </xf>
    <xf numFmtId="0" fontId="89" fillId="0" borderId="85" xfId="134" applyFont="1" applyFill="1" applyBorder="1" applyAlignment="1">
      <alignment vertical="center"/>
    </xf>
    <xf numFmtId="0" fontId="89" fillId="0" borderId="86" xfId="134" applyFont="1" applyFill="1" applyBorder="1" applyAlignment="1">
      <alignment vertical="center" wrapText="1"/>
    </xf>
    <xf numFmtId="0" fontId="89" fillId="0" borderId="86" xfId="134" applyFont="1" applyFill="1" applyBorder="1" applyAlignment="1">
      <alignment horizontal="center" vertical="center"/>
    </xf>
    <xf numFmtId="177" fontId="89" fillId="0" borderId="86" xfId="108" applyNumberFormat="1" applyFont="1" applyFill="1" applyBorder="1" applyAlignment="1">
      <alignment horizontal="center" vertical="center"/>
    </xf>
    <xf numFmtId="0" fontId="89" fillId="0" borderId="86" xfId="134" applyFont="1" applyFill="1" applyBorder="1" applyAlignment="1">
      <alignment vertical="center"/>
    </xf>
    <xf numFmtId="0" fontId="89" fillId="0" borderId="89" xfId="134" applyFont="1" applyFill="1" applyBorder="1" applyAlignment="1">
      <alignment vertical="center"/>
    </xf>
    <xf numFmtId="0" fontId="88" fillId="0" borderId="3" xfId="134" applyFont="1" applyFill="1" applyBorder="1" applyAlignment="1">
      <alignment horizontal="center"/>
    </xf>
    <xf numFmtId="0" fontId="91" fillId="0" borderId="3" xfId="1" applyFont="1" applyFill="1" applyBorder="1" applyAlignment="1">
      <alignment horizontal="center" vertical="center" wrapText="1"/>
    </xf>
    <xf numFmtId="0" fontId="88" fillId="0" borderId="3" xfId="134" applyFont="1" applyFill="1" applyBorder="1" applyAlignment="1">
      <alignment horizontal="center" vertical="center" wrapText="1"/>
    </xf>
    <xf numFmtId="0" fontId="91" fillId="0" borderId="3" xfId="1" applyFont="1" applyFill="1" applyBorder="1" applyAlignment="1">
      <alignment horizontal="center" vertical="center"/>
    </xf>
    <xf numFmtId="0" fontId="88" fillId="0" borderId="3" xfId="134" applyFont="1" applyFill="1" applyBorder="1" applyAlignment="1">
      <alignment horizontal="center" vertical="center"/>
    </xf>
    <xf numFmtId="0" fontId="89" fillId="0" borderId="94" xfId="134" applyFont="1" applyFill="1" applyBorder="1" applyAlignment="1">
      <alignment horizontal="center" vertical="center"/>
    </xf>
    <xf numFmtId="0" fontId="88" fillId="0" borderId="81" xfId="134" applyFont="1" applyFill="1" applyBorder="1" applyAlignment="1">
      <alignment horizontal="left" vertical="center" wrapText="1"/>
    </xf>
    <xf numFmtId="4" fontId="88" fillId="0" borderId="81" xfId="134" applyNumberFormat="1" applyFont="1" applyFill="1" applyBorder="1" applyAlignment="1">
      <alignment horizontal="left" vertical="center" wrapText="1"/>
    </xf>
    <xf numFmtId="0" fontId="88" fillId="0" borderId="81" xfId="134" applyFont="1" applyFill="1" applyBorder="1" applyAlignment="1">
      <alignment horizontal="left" vertical="center"/>
    </xf>
    <xf numFmtId="0" fontId="88" fillId="0" borderId="81" xfId="134" applyFont="1" applyFill="1" applyBorder="1" applyAlignment="1">
      <alignment horizontal="left"/>
    </xf>
    <xf numFmtId="174" fontId="89" fillId="24" borderId="78" xfId="144" applyNumberFormat="1" applyFont="1" applyFill="1" applyBorder="1" applyAlignment="1">
      <alignment vertical="center" wrapText="1"/>
    </xf>
    <xf numFmtId="0" fontId="57" fillId="8" borderId="77" xfId="136" applyFont="1" applyBorder="1" applyAlignment="1" applyProtection="1">
      <alignment horizontal="center" vertical="center" wrapText="1"/>
      <protection locked="0"/>
    </xf>
    <xf numFmtId="0" fontId="57" fillId="8" borderId="77" xfId="136" applyFont="1" applyBorder="1" applyAlignment="1" applyProtection="1">
      <alignment horizontal="center" vertical="center" wrapText="1"/>
    </xf>
    <xf numFmtId="0" fontId="89" fillId="24" borderId="6" xfId="120" applyFont="1" applyFill="1" applyBorder="1" applyAlignment="1">
      <alignment horizontal="left" vertical="center" wrapText="1"/>
    </xf>
    <xf numFmtId="0" fontId="89" fillId="24" borderId="6" xfId="144" applyFont="1" applyFill="1" applyBorder="1" applyAlignment="1">
      <alignment horizontal="center" vertical="center"/>
    </xf>
    <xf numFmtId="17" fontId="89" fillId="24" borderId="6" xfId="144" applyNumberFormat="1" applyFont="1" applyFill="1" applyBorder="1" applyAlignment="1">
      <alignment horizontal="center" vertical="center"/>
    </xf>
    <xf numFmtId="0" fontId="89" fillId="24" borderId="6" xfId="144" applyNumberFormat="1" applyFont="1" applyFill="1" applyBorder="1" applyAlignment="1">
      <alignment horizontal="center" vertical="center"/>
    </xf>
    <xf numFmtId="0" fontId="89" fillId="24" borderId="6" xfId="144" applyFont="1" applyFill="1" applyBorder="1" applyAlignment="1">
      <alignment horizontal="left" vertical="center" wrapText="1"/>
    </xf>
    <xf numFmtId="0" fontId="89" fillId="24" borderId="6" xfId="144" applyFont="1" applyFill="1" applyBorder="1" applyAlignment="1">
      <alignment horizontal="center" vertical="center" wrapText="1"/>
    </xf>
    <xf numFmtId="0" fontId="89" fillId="24" borderId="6" xfId="144" applyFont="1" applyFill="1" applyBorder="1" applyAlignment="1">
      <alignment vertical="center" wrapText="1"/>
    </xf>
    <xf numFmtId="0" fontId="89" fillId="0" borderId="0" xfId="144" applyFont="1" applyFill="1" applyAlignment="1">
      <alignment vertical="center"/>
    </xf>
    <xf numFmtId="0" fontId="89" fillId="24" borderId="1" xfId="144" applyFont="1" applyFill="1" applyBorder="1" applyAlignment="1">
      <alignment horizontal="center" vertical="center"/>
    </xf>
    <xf numFmtId="17" fontId="89" fillId="24" borderId="1" xfId="144" applyNumberFormat="1" applyFont="1" applyFill="1" applyBorder="1" applyAlignment="1">
      <alignment horizontal="center" vertical="center"/>
    </xf>
    <xf numFmtId="0" fontId="89" fillId="24" borderId="1" xfId="144" applyNumberFormat="1" applyFont="1" applyFill="1" applyBorder="1" applyAlignment="1">
      <alignment horizontal="center" vertical="center"/>
    </xf>
    <xf numFmtId="0" fontId="89" fillId="24" borderId="1" xfId="144" applyFont="1" applyFill="1" applyBorder="1" applyAlignment="1">
      <alignment horizontal="left" vertical="center" wrapText="1"/>
    </xf>
    <xf numFmtId="0" fontId="89" fillId="24" borderId="1" xfId="144" applyFont="1" applyFill="1" applyBorder="1" applyAlignment="1">
      <alignment horizontal="center" vertical="center" wrapText="1"/>
    </xf>
    <xf numFmtId="0" fontId="89" fillId="24" borderId="1" xfId="144" applyFont="1" applyFill="1" applyBorder="1" applyAlignment="1">
      <alignment vertical="center" wrapText="1"/>
    </xf>
    <xf numFmtId="0" fontId="89" fillId="0" borderId="0" xfId="134" applyFont="1" applyFill="1" applyBorder="1" applyAlignment="1">
      <alignment vertical="center"/>
    </xf>
    <xf numFmtId="0" fontId="89" fillId="0" borderId="0" xfId="134" applyFont="1" applyFill="1" applyBorder="1" applyAlignment="1">
      <alignment vertical="center" wrapText="1"/>
    </xf>
    <xf numFmtId="0" fontId="89" fillId="0" borderId="0" xfId="134" applyFont="1" applyFill="1" applyBorder="1" applyAlignment="1">
      <alignment horizontal="center" vertical="center"/>
    </xf>
    <xf numFmtId="177" fontId="89" fillId="0" borderId="0" xfId="108" applyNumberFormat="1" applyFont="1" applyFill="1" applyBorder="1" applyAlignment="1">
      <alignment horizontal="center" vertical="center"/>
    </xf>
    <xf numFmtId="0" fontId="57" fillId="0" borderId="39" xfId="134" applyFont="1" applyBorder="1" applyAlignment="1">
      <alignment horizontal="center"/>
    </xf>
    <xf numFmtId="0" fontId="58" fillId="0" borderId="40" xfId="134" applyFont="1" applyBorder="1" applyAlignment="1">
      <alignment horizontal="center"/>
    </xf>
    <xf numFmtId="9" fontId="58" fillId="0" borderId="41" xfId="134" applyNumberFormat="1" applyFont="1" applyBorder="1" applyAlignment="1">
      <alignment horizontal="center"/>
    </xf>
    <xf numFmtId="0" fontId="58" fillId="0" borderId="7" xfId="134" applyFont="1" applyBorder="1" applyAlignment="1">
      <alignment horizontal="center"/>
    </xf>
    <xf numFmtId="0" fontId="58" fillId="0" borderId="0" xfId="134" applyFont="1" applyBorder="1" applyAlignment="1">
      <alignment horizontal="center"/>
    </xf>
    <xf numFmtId="0" fontId="58" fillId="0" borderId="66" xfId="134" applyFont="1" applyBorder="1"/>
    <xf numFmtId="9" fontId="58" fillId="0" borderId="0" xfId="134" applyNumberFormat="1" applyFont="1" applyBorder="1" applyAlignment="1">
      <alignment horizontal="center"/>
    </xf>
    <xf numFmtId="0" fontId="57" fillId="0" borderId="7" xfId="134" applyFont="1" applyBorder="1" applyAlignment="1">
      <alignment horizontal="center"/>
    </xf>
    <xf numFmtId="10" fontId="58" fillId="0" borderId="0" xfId="134" applyNumberFormat="1" applyFont="1" applyBorder="1" applyAlignment="1">
      <alignment horizontal="center"/>
    </xf>
    <xf numFmtId="9" fontId="58" fillId="0" borderId="7" xfId="134" applyNumberFormat="1" applyFont="1" applyBorder="1" applyAlignment="1">
      <alignment horizontal="center"/>
    </xf>
    <xf numFmtId="0" fontId="58" fillId="0" borderId="0" xfId="134" applyFont="1" applyBorder="1"/>
    <xf numFmtId="0" fontId="58" fillId="21" borderId="7" xfId="134" applyFont="1" applyFill="1" applyBorder="1" applyAlignment="1">
      <alignment horizontal="center"/>
    </xf>
    <xf numFmtId="0" fontId="58" fillId="21" borderId="0" xfId="134" applyFont="1" applyFill="1" applyBorder="1" applyAlignment="1">
      <alignment horizontal="center"/>
    </xf>
    <xf numFmtId="0" fontId="58" fillId="21" borderId="43" xfId="134" applyFont="1" applyFill="1" applyBorder="1" applyAlignment="1">
      <alignment horizontal="center"/>
    </xf>
    <xf numFmtId="0" fontId="58" fillId="21" borderId="44" xfId="134" applyFont="1" applyFill="1" applyBorder="1" applyAlignment="1">
      <alignment horizontal="center"/>
    </xf>
    <xf numFmtId="0" fontId="58" fillId="0" borderId="45" xfId="134" applyFont="1" applyBorder="1"/>
    <xf numFmtId="0" fontId="89" fillId="24" borderId="70" xfId="144" applyFont="1" applyFill="1" applyBorder="1" applyAlignment="1">
      <alignment vertical="center" wrapText="1"/>
    </xf>
    <xf numFmtId="0" fontId="89" fillId="24" borderId="97" xfId="144" applyFont="1" applyFill="1" applyBorder="1" applyAlignment="1">
      <alignment vertical="center" wrapText="1"/>
    </xf>
    <xf numFmtId="0" fontId="88" fillId="0" borderId="100" xfId="134" applyFont="1" applyFill="1" applyBorder="1" applyAlignment="1">
      <alignment horizontal="left" vertical="center" wrapText="1"/>
    </xf>
    <xf numFmtId="0" fontId="89" fillId="24" borderId="81" xfId="144" applyFont="1" applyFill="1" applyBorder="1" applyAlignment="1">
      <alignment vertical="center" wrapText="1"/>
    </xf>
    <xf numFmtId="0" fontId="58" fillId="0" borderId="0" xfId="148" applyFont="1"/>
    <xf numFmtId="0" fontId="58" fillId="0" borderId="0" xfId="148" applyFont="1" applyAlignment="1">
      <alignment vertical="center"/>
    </xf>
    <xf numFmtId="0" fontId="58" fillId="0" borderId="0" xfId="148" applyFont="1" applyAlignment="1">
      <alignment horizontal="center" vertical="center"/>
    </xf>
    <xf numFmtId="0" fontId="58" fillId="0" borderId="0" xfId="148" applyFont="1" applyAlignment="1">
      <alignment horizontal="center"/>
    </xf>
    <xf numFmtId="43" fontId="58" fillId="0" borderId="0" xfId="148" applyNumberFormat="1" applyFont="1"/>
    <xf numFmtId="0" fontId="58" fillId="0" borderId="0" xfId="152" applyFont="1"/>
    <xf numFmtId="0" fontId="57" fillId="19" borderId="1" xfId="153" applyFont="1" applyFill="1" applyBorder="1" applyAlignment="1">
      <alignment horizontal="center"/>
    </xf>
    <xf numFmtId="0" fontId="58" fillId="19" borderId="59" xfId="148" applyFont="1" applyFill="1" applyBorder="1" applyAlignment="1">
      <alignment horizontal="center" vertical="center"/>
    </xf>
    <xf numFmtId="0" fontId="58" fillId="19" borderId="73" xfId="148" applyFont="1" applyFill="1" applyBorder="1" applyAlignment="1">
      <alignment horizontal="center" vertical="center"/>
    </xf>
    <xf numFmtId="171" fontId="57" fillId="19" borderId="1" xfId="141" applyNumberFormat="1" applyFont="1" applyFill="1" applyBorder="1" applyAlignment="1">
      <alignment horizontal="center"/>
    </xf>
    <xf numFmtId="0" fontId="58" fillId="19" borderId="67" xfId="152" applyFont="1" applyFill="1" applyBorder="1"/>
    <xf numFmtId="0" fontId="58" fillId="19" borderId="67" xfId="148" applyFont="1" applyFill="1" applyBorder="1" applyAlignment="1">
      <alignment vertical="center"/>
    </xf>
    <xf numFmtId="0" fontId="58" fillId="19" borderId="70" xfId="148" applyFont="1" applyFill="1" applyBorder="1" applyAlignment="1">
      <alignment horizontal="center" vertical="center"/>
    </xf>
    <xf numFmtId="0" fontId="88" fillId="0" borderId="1" xfId="148" applyNumberFormat="1" applyFont="1" applyFill="1" applyBorder="1" applyAlignment="1">
      <alignment horizontal="justify" vertical="center" wrapText="1" readingOrder="1"/>
    </xf>
    <xf numFmtId="165" fontId="88" fillId="0" borderId="1" xfId="150" applyFont="1" applyFill="1" applyBorder="1" applyAlignment="1">
      <alignment horizontal="center" vertical="center" wrapText="1"/>
    </xf>
    <xf numFmtId="3" fontId="88" fillId="0" borderId="1" xfId="149" applyNumberFormat="1" applyFont="1" applyFill="1" applyBorder="1" applyAlignment="1" applyProtection="1">
      <alignment horizontal="center" vertical="center" wrapText="1"/>
      <protection locked="0"/>
    </xf>
    <xf numFmtId="0" fontId="88" fillId="0" borderId="1" xfId="148" applyFont="1" applyFill="1" applyBorder="1" applyAlignment="1">
      <alignment vertical="center" wrapText="1"/>
    </xf>
    <xf numFmtId="0" fontId="88" fillId="0" borderId="1" xfId="148" applyNumberFormat="1" applyFont="1" applyFill="1" applyBorder="1" applyAlignment="1">
      <alignment vertical="center" wrapText="1" readingOrder="1"/>
    </xf>
    <xf numFmtId="43" fontId="89" fillId="0" borderId="1" xfId="108" applyFont="1" applyFill="1" applyBorder="1" applyAlignment="1" applyProtection="1">
      <alignment horizontal="center" vertical="center" wrapText="1"/>
      <protection locked="0"/>
    </xf>
    <xf numFmtId="17" fontId="88" fillId="0" borderId="1" xfId="148" applyNumberFormat="1" applyFont="1" applyFill="1" applyBorder="1" applyAlignment="1">
      <alignment horizontal="center" vertical="center" wrapText="1"/>
    </xf>
    <xf numFmtId="3" fontId="89" fillId="0" borderId="1" xfId="149" applyNumberFormat="1" applyFont="1" applyFill="1" applyBorder="1" applyAlignment="1" applyProtection="1">
      <alignment horizontal="center" vertical="center" wrapText="1"/>
      <protection locked="0"/>
    </xf>
    <xf numFmtId="0" fontId="88" fillId="0" borderId="1" xfId="149" applyFont="1" applyFill="1" applyBorder="1" applyAlignment="1" applyProtection="1">
      <alignment vertical="center" wrapText="1"/>
    </xf>
    <xf numFmtId="0" fontId="88" fillId="0" borderId="1" xfId="148" applyFont="1" applyFill="1" applyBorder="1" applyAlignment="1">
      <alignment vertical="center"/>
    </xf>
    <xf numFmtId="177" fontId="88" fillId="0" borderId="1" xfId="108" applyNumberFormat="1" applyFont="1" applyFill="1" applyBorder="1" applyAlignment="1">
      <alignment horizontal="right" vertical="center" wrapText="1"/>
    </xf>
    <xf numFmtId="177" fontId="88" fillId="0" borderId="1" xfId="108" applyNumberFormat="1" applyFont="1" applyFill="1" applyBorder="1" applyAlignment="1" applyProtection="1">
      <alignment horizontal="right" vertical="center" wrapText="1"/>
    </xf>
    <xf numFmtId="177" fontId="88" fillId="0" borderId="1" xfId="108" applyNumberFormat="1" applyFont="1" applyFill="1" applyBorder="1" applyAlignment="1" applyProtection="1">
      <alignment horizontal="right" vertical="center" wrapText="1"/>
      <protection locked="0"/>
    </xf>
    <xf numFmtId="177" fontId="89" fillId="0" borderId="1" xfId="108" applyNumberFormat="1" applyFont="1" applyFill="1" applyBorder="1" applyAlignment="1">
      <alignment horizontal="right" vertical="center" wrapText="1"/>
    </xf>
    <xf numFmtId="177" fontId="58" fillId="0" borderId="0" xfId="108" applyNumberFormat="1" applyFont="1" applyAlignment="1">
      <alignment horizontal="right" vertical="center"/>
    </xf>
    <xf numFmtId="177" fontId="89" fillId="24" borderId="1" xfId="108" applyNumberFormat="1" applyFont="1" applyFill="1" applyBorder="1" applyAlignment="1">
      <alignment horizontal="right" vertical="center"/>
    </xf>
    <xf numFmtId="165" fontId="88" fillId="0" borderId="1" xfId="150" applyFont="1" applyFill="1" applyBorder="1" applyAlignment="1" applyProtection="1">
      <alignment horizontal="center" vertical="center" wrapText="1"/>
      <protection locked="0"/>
    </xf>
    <xf numFmtId="17" fontId="88" fillId="0" borderId="1" xfId="149" applyNumberFormat="1" applyFont="1" applyFill="1" applyBorder="1" applyAlignment="1" applyProtection="1">
      <alignment horizontal="center" vertical="center" wrapText="1"/>
      <protection locked="0"/>
    </xf>
    <xf numFmtId="17" fontId="89" fillId="0" borderId="1" xfId="149" applyNumberFormat="1" applyFont="1" applyFill="1" applyBorder="1" applyAlignment="1" applyProtection="1">
      <alignment horizontal="center" vertical="center" wrapText="1"/>
    </xf>
    <xf numFmtId="17" fontId="88" fillId="0" borderId="1" xfId="149" applyNumberFormat="1" applyFont="1" applyFill="1" applyBorder="1" applyAlignment="1" applyProtection="1">
      <alignment horizontal="center" vertical="center" wrapText="1"/>
    </xf>
    <xf numFmtId="0" fontId="88" fillId="0" borderId="80" xfId="148" applyNumberFormat="1" applyFont="1" applyFill="1" applyBorder="1" applyAlignment="1">
      <alignment horizontal="justify" vertical="center" wrapText="1" readingOrder="1"/>
    </xf>
    <xf numFmtId="0" fontId="88" fillId="0" borderId="80" xfId="148" applyFont="1" applyFill="1" applyBorder="1" applyAlignment="1">
      <alignment horizontal="left" vertical="center" wrapText="1"/>
    </xf>
    <xf numFmtId="0" fontId="58" fillId="0" borderId="85" xfId="148" applyFont="1" applyBorder="1"/>
    <xf numFmtId="0" fontId="58" fillId="0" borderId="86" xfId="148" applyFont="1" applyBorder="1"/>
    <xf numFmtId="0" fontId="58" fillId="0" borderId="86" xfId="148" applyFont="1" applyBorder="1" applyAlignment="1">
      <alignment vertical="center"/>
    </xf>
    <xf numFmtId="0" fontId="58" fillId="0" borderId="86" xfId="148" applyFont="1" applyBorder="1" applyAlignment="1">
      <alignment horizontal="center" vertical="center"/>
    </xf>
    <xf numFmtId="0" fontId="58" fillId="0" borderId="89" xfId="148" applyFont="1" applyBorder="1"/>
    <xf numFmtId="0" fontId="57" fillId="19" borderId="77" xfId="149" applyFont="1" applyFill="1" applyBorder="1" applyAlignment="1" applyProtection="1">
      <alignment horizontal="center" vertical="center" wrapText="1"/>
      <protection locked="0"/>
    </xf>
    <xf numFmtId="0" fontId="57" fillId="19" borderId="77" xfId="149" applyFont="1" applyFill="1" applyBorder="1" applyAlignment="1" applyProtection="1">
      <alignment horizontal="center" vertical="center" wrapText="1"/>
    </xf>
    <xf numFmtId="0" fontId="58" fillId="0" borderId="0" xfId="148" applyFont="1" applyAlignment="1">
      <alignment horizontal="left" vertical="center"/>
    </xf>
    <xf numFmtId="0" fontId="58" fillId="0" borderId="86" xfId="148" applyFont="1" applyBorder="1" applyAlignment="1">
      <alignment horizontal="left" vertical="center"/>
    </xf>
    <xf numFmtId="0" fontId="58" fillId="0" borderId="0" xfId="152" applyFont="1" applyAlignment="1">
      <alignment horizontal="left"/>
    </xf>
    <xf numFmtId="0" fontId="57" fillId="19" borderId="1" xfId="152" applyFont="1" applyFill="1" applyBorder="1" applyAlignment="1">
      <alignment horizontal="left"/>
    </xf>
    <xf numFmtId="9" fontId="57" fillId="19" borderId="1" xfId="141" applyFont="1" applyFill="1" applyBorder="1" applyAlignment="1">
      <alignment horizontal="left"/>
    </xf>
    <xf numFmtId="171" fontId="57" fillId="19" borderId="1" xfId="141" applyNumberFormat="1" applyFont="1" applyFill="1" applyBorder="1" applyAlignment="1">
      <alignment horizontal="left"/>
    </xf>
    <xf numFmtId="0" fontId="58" fillId="19" borderId="0" xfId="152" applyFont="1" applyFill="1" applyBorder="1" applyAlignment="1">
      <alignment horizontal="left"/>
    </xf>
    <xf numFmtId="0" fontId="57" fillId="19" borderId="1" xfId="153" applyFont="1" applyFill="1" applyBorder="1" applyAlignment="1">
      <alignment horizontal="left"/>
    </xf>
    <xf numFmtId="0" fontId="58" fillId="19" borderId="0" xfId="148" applyFont="1" applyFill="1" applyBorder="1" applyAlignment="1">
      <alignment horizontal="left" vertical="center"/>
    </xf>
    <xf numFmtId="177" fontId="57" fillId="0" borderId="86" xfId="108" applyNumberFormat="1" applyFont="1" applyBorder="1" applyAlignment="1">
      <alignment horizontal="right" vertical="center"/>
    </xf>
    <xf numFmtId="0" fontId="57" fillId="0" borderId="86" xfId="148" applyFont="1" applyBorder="1" applyAlignment="1">
      <alignment vertical="center"/>
    </xf>
    <xf numFmtId="0" fontId="89" fillId="15" borderId="93" xfId="136" applyFont="1" applyFill="1" applyBorder="1" applyAlignment="1" applyProtection="1">
      <alignment horizontal="center" vertical="center" wrapText="1"/>
      <protection locked="0"/>
    </xf>
    <xf numFmtId="0" fontId="58" fillId="0" borderId="94" xfId="148" applyFont="1" applyBorder="1" applyAlignment="1">
      <alignment horizontal="center"/>
    </xf>
    <xf numFmtId="0" fontId="58" fillId="0" borderId="89" xfId="148" applyFont="1" applyBorder="1" applyAlignment="1">
      <alignment horizontal="left" vertical="center"/>
    </xf>
    <xf numFmtId="0" fontId="42" fillId="0" borderId="0" xfId="154" applyFont="1" applyAlignment="1">
      <alignment horizontal="left" vertical="center"/>
    </xf>
    <xf numFmtId="0" fontId="60" fillId="0" borderId="0" xfId="154" applyFont="1" applyAlignment="1">
      <alignment horizontal="left"/>
    </xf>
    <xf numFmtId="177" fontId="42" fillId="0" borderId="0" xfId="108" applyNumberFormat="1" applyFont="1" applyAlignment="1">
      <alignment vertical="center"/>
    </xf>
    <xf numFmtId="0" fontId="47" fillId="0" borderId="85" xfId="154" applyFont="1" applyBorder="1" applyAlignment="1">
      <alignment horizontal="center" vertical="center"/>
    </xf>
    <xf numFmtId="0" fontId="54" fillId="0" borderId="86" xfId="154" applyFont="1" applyBorder="1" applyAlignment="1">
      <alignment horizontal="left"/>
    </xf>
    <xf numFmtId="3" fontId="47" fillId="0" borderId="86" xfId="154" applyNumberFormat="1" applyFont="1" applyBorder="1" applyAlignment="1">
      <alignment horizontal="center" vertical="center"/>
    </xf>
    <xf numFmtId="0" fontId="47" fillId="0" borderId="86" xfId="154" applyFont="1" applyBorder="1"/>
    <xf numFmtId="0" fontId="47" fillId="0" borderId="86" xfId="154" applyFont="1" applyBorder="1" applyAlignment="1">
      <alignment horizontal="center" vertical="center"/>
    </xf>
    <xf numFmtId="0" fontId="47" fillId="0" borderId="86" xfId="154" applyFont="1" applyBorder="1" applyAlignment="1">
      <alignment horizontal="center" vertical="center" wrapText="1"/>
    </xf>
    <xf numFmtId="0" fontId="47" fillId="0" borderId="89" xfId="154" applyFont="1" applyBorder="1" applyAlignment="1">
      <alignment vertical="center" wrapText="1"/>
    </xf>
    <xf numFmtId="0" fontId="47" fillId="0" borderId="94" xfId="154" applyFont="1" applyBorder="1" applyAlignment="1">
      <alignment vertical="center" wrapText="1"/>
    </xf>
    <xf numFmtId="0" fontId="11" fillId="0" borderId="0" xfId="154" applyAlignment="1">
      <alignment horizontal="left" vertical="center" wrapText="1"/>
    </xf>
    <xf numFmtId="0" fontId="47" fillId="0" borderId="86" xfId="154" applyFont="1" applyBorder="1" applyAlignment="1">
      <alignment horizontal="left" vertical="center" wrapText="1"/>
    </xf>
    <xf numFmtId="0" fontId="86" fillId="19" borderId="0" xfId="134" applyFont="1" applyFill="1" applyAlignment="1">
      <alignment horizontal="left"/>
    </xf>
    <xf numFmtId="0" fontId="85" fillId="19" borderId="0" xfId="134" applyFont="1" applyFill="1" applyAlignment="1">
      <alignment horizontal="left"/>
    </xf>
    <xf numFmtId="9" fontId="85" fillId="19" borderId="0" xfId="134" applyNumberFormat="1" applyFont="1" applyFill="1" applyAlignment="1">
      <alignment horizontal="left"/>
    </xf>
    <xf numFmtId="0" fontId="47" fillId="0" borderId="89" xfId="154" applyFont="1" applyBorder="1" applyAlignment="1">
      <alignment horizontal="left" vertical="center" wrapText="1"/>
    </xf>
    <xf numFmtId="10" fontId="85" fillId="19" borderId="0" xfId="134" applyNumberFormat="1" applyFont="1" applyFill="1" applyAlignment="1">
      <alignment horizontal="left"/>
    </xf>
    <xf numFmtId="177" fontId="47" fillId="0" borderId="86" xfId="108" applyNumberFormat="1" applyFont="1" applyBorder="1" applyAlignment="1">
      <alignment horizontal="right" vertical="center"/>
    </xf>
    <xf numFmtId="0" fontId="58" fillId="0" borderId="0" xfId="169" applyFont="1"/>
    <xf numFmtId="0" fontId="58" fillId="0" borderId="0" xfId="169" applyFont="1" applyAlignment="1">
      <alignment vertical="center"/>
    </xf>
    <xf numFmtId="0" fontId="58" fillId="0" borderId="0" xfId="169" applyFont="1" applyFill="1" applyAlignment="1">
      <alignment vertical="center" wrapText="1"/>
    </xf>
    <xf numFmtId="0" fontId="88" fillId="0" borderId="1" xfId="169" applyFont="1" applyFill="1" applyBorder="1" applyAlignment="1">
      <alignment horizontal="justify" vertical="center" wrapText="1"/>
    </xf>
    <xf numFmtId="0" fontId="88" fillId="0" borderId="1" xfId="169" applyFont="1" applyFill="1" applyBorder="1" applyAlignment="1">
      <alignment horizontal="center" vertical="center" wrapText="1"/>
    </xf>
    <xf numFmtId="0" fontId="88" fillId="0" borderId="0" xfId="169" applyFont="1" applyFill="1"/>
    <xf numFmtId="0" fontId="58" fillId="0" borderId="0" xfId="169" applyFont="1" applyFill="1" applyAlignment="1">
      <alignment wrapText="1"/>
    </xf>
    <xf numFmtId="0" fontId="58" fillId="0" borderId="1" xfId="174" applyFont="1" applyBorder="1" applyAlignment="1">
      <alignment horizontal="center"/>
    </xf>
    <xf numFmtId="0" fontId="88" fillId="0" borderId="81" xfId="169" applyFont="1" applyFill="1" applyBorder="1" applyAlignment="1">
      <alignment horizontal="center" vertical="center" wrapText="1"/>
    </xf>
    <xf numFmtId="0" fontId="88" fillId="0" borderId="3" xfId="169" applyFont="1" applyFill="1" applyBorder="1" applyAlignment="1">
      <alignment horizontal="center" vertical="center" wrapText="1"/>
    </xf>
    <xf numFmtId="0" fontId="57" fillId="8" borderId="77" xfId="170" applyFont="1" applyBorder="1" applyAlignment="1" applyProtection="1">
      <alignment horizontal="center" vertical="center" wrapText="1"/>
      <protection locked="0"/>
    </xf>
    <xf numFmtId="0" fontId="57" fillId="8" borderId="77" xfId="170" applyFont="1" applyBorder="1" applyAlignment="1" applyProtection="1">
      <alignment horizontal="center" vertical="center" wrapText="1"/>
    </xf>
    <xf numFmtId="0" fontId="57" fillId="8" borderId="77" xfId="171" applyFont="1" applyBorder="1" applyAlignment="1" applyProtection="1">
      <alignment horizontal="center" vertical="center" wrapText="1"/>
      <protection locked="0"/>
    </xf>
    <xf numFmtId="0" fontId="89" fillId="0" borderId="85" xfId="169" applyFont="1" applyFill="1" applyBorder="1" applyAlignment="1">
      <alignment horizontal="center" vertical="center"/>
    </xf>
    <xf numFmtId="0" fontId="89" fillId="0" borderId="86" xfId="169" applyFont="1" applyFill="1" applyBorder="1" applyAlignment="1">
      <alignment horizontal="center" vertical="center"/>
    </xf>
    <xf numFmtId="0" fontId="89" fillId="0" borderId="86" xfId="169" applyFont="1" applyFill="1" applyBorder="1" applyAlignment="1">
      <alignment horizontal="center" vertical="center" wrapText="1"/>
    </xf>
    <xf numFmtId="0" fontId="89" fillId="0" borderId="89" xfId="169" applyFont="1" applyFill="1" applyBorder="1" applyAlignment="1">
      <alignment horizontal="center" vertical="center"/>
    </xf>
    <xf numFmtId="0" fontId="89" fillId="0" borderId="94" xfId="169" applyFont="1" applyFill="1" applyBorder="1" applyAlignment="1">
      <alignment horizontal="center" vertical="center"/>
    </xf>
    <xf numFmtId="0" fontId="89" fillId="0" borderId="0" xfId="169" applyFont="1" applyFill="1" applyAlignment="1">
      <alignment horizontal="center" vertical="center"/>
    </xf>
    <xf numFmtId="177" fontId="58" fillId="0" borderId="0" xfId="108" applyNumberFormat="1" applyFont="1" applyFill="1" applyAlignment="1">
      <alignment vertical="center"/>
    </xf>
    <xf numFmtId="177" fontId="89" fillId="0" borderId="86" xfId="108" applyNumberFormat="1" applyFont="1" applyFill="1" applyBorder="1" applyAlignment="1">
      <alignment horizontal="right" vertical="center"/>
    </xf>
    <xf numFmtId="177" fontId="58" fillId="0" borderId="0" xfId="108" applyNumberFormat="1" applyFont="1" applyFill="1"/>
    <xf numFmtId="0" fontId="89" fillId="24" borderId="78" xfId="120" applyFont="1" applyFill="1" applyBorder="1" applyAlignment="1">
      <alignment horizontal="center" vertical="center" wrapText="1"/>
    </xf>
    <xf numFmtId="0" fontId="58" fillId="0" borderId="0" xfId="169" applyFont="1" applyAlignment="1">
      <alignment horizontal="left"/>
    </xf>
    <xf numFmtId="0" fontId="88" fillId="0" borderId="1" xfId="169" applyFont="1" applyFill="1" applyBorder="1" applyAlignment="1">
      <alignment horizontal="left" vertical="center" wrapText="1"/>
    </xf>
    <xf numFmtId="0" fontId="89" fillId="0" borderId="86" xfId="169" applyFont="1" applyFill="1" applyBorder="1" applyAlignment="1">
      <alignment horizontal="left" vertical="center"/>
    </xf>
    <xf numFmtId="0" fontId="88" fillId="0" borderId="81" xfId="169" applyFont="1" applyFill="1" applyBorder="1" applyAlignment="1">
      <alignment horizontal="left" vertical="center" wrapText="1"/>
    </xf>
    <xf numFmtId="0" fontId="89" fillId="0" borderId="89" xfId="169" applyFont="1" applyFill="1" applyBorder="1" applyAlignment="1">
      <alignment horizontal="left" vertical="center"/>
    </xf>
    <xf numFmtId="0" fontId="58" fillId="19" borderId="1" xfId="173" applyFont="1" applyFill="1" applyBorder="1" applyAlignment="1">
      <alignment horizontal="left"/>
    </xf>
    <xf numFmtId="0" fontId="58" fillId="19" borderId="1" xfId="174" applyFont="1" applyFill="1" applyBorder="1" applyAlignment="1">
      <alignment horizontal="center"/>
    </xf>
    <xf numFmtId="0" fontId="57" fillId="19" borderId="1" xfId="173" applyFont="1" applyFill="1" applyBorder="1" applyAlignment="1">
      <alignment horizontal="left"/>
    </xf>
    <xf numFmtId="0" fontId="88" fillId="0" borderId="80" xfId="169" applyFont="1" applyFill="1" applyBorder="1" applyAlignment="1">
      <alignment horizontal="center" vertical="center"/>
    </xf>
    <xf numFmtId="0" fontId="58" fillId="0" borderId="0" xfId="174" applyFont="1" applyFill="1" applyAlignment="1">
      <alignment horizontal="center" vertical="center" wrapText="1"/>
    </xf>
    <xf numFmtId="0" fontId="89" fillId="0" borderId="1" xfId="174" applyFont="1" applyFill="1" applyBorder="1" applyAlignment="1">
      <alignment horizontal="center" vertical="center" wrapText="1"/>
    </xf>
    <xf numFmtId="0" fontId="58" fillId="0" borderId="0" xfId="174" applyFont="1" applyAlignment="1">
      <alignment horizontal="center" vertical="center"/>
    </xf>
    <xf numFmtId="183" fontId="58" fillId="0" borderId="0" xfId="174" applyNumberFormat="1" applyFont="1" applyAlignment="1">
      <alignment horizontal="center" vertical="center"/>
    </xf>
    <xf numFmtId="0" fontId="58" fillId="0" borderId="0" xfId="174" applyFont="1"/>
    <xf numFmtId="0" fontId="58" fillId="0" borderId="0" xfId="174" applyFont="1" applyAlignment="1">
      <alignment horizontal="left" vertical="top"/>
    </xf>
    <xf numFmtId="0" fontId="58" fillId="0" borderId="0" xfId="174" applyFont="1" applyAlignment="1">
      <alignment horizontal="left"/>
    </xf>
    <xf numFmtId="0" fontId="58" fillId="0" borderId="0" xfId="174" applyFont="1" applyAlignment="1">
      <alignment horizontal="center"/>
    </xf>
    <xf numFmtId="183" fontId="58" fillId="0" borderId="0" xfId="174" applyNumberFormat="1" applyFont="1" applyAlignment="1">
      <alignment horizontal="center"/>
    </xf>
    <xf numFmtId="0" fontId="58" fillId="0" borderId="0" xfId="118" applyFont="1" applyAlignment="1">
      <alignment horizontal="center"/>
    </xf>
    <xf numFmtId="177" fontId="88" fillId="0" borderId="0" xfId="108" applyNumberFormat="1" applyFont="1"/>
    <xf numFmtId="0" fontId="88" fillId="0" borderId="1" xfId="174" applyFont="1" applyFill="1" applyBorder="1" applyAlignment="1">
      <alignment vertical="top" wrapText="1"/>
    </xf>
    <xf numFmtId="0" fontId="88" fillId="0" borderId="1" xfId="174" applyFont="1" applyFill="1" applyBorder="1" applyAlignment="1">
      <alignment horizontal="left" vertical="center" wrapText="1"/>
    </xf>
    <xf numFmtId="183" fontId="88" fillId="0" borderId="1" xfId="174" applyNumberFormat="1" applyFont="1" applyFill="1" applyBorder="1" applyAlignment="1">
      <alignment horizontal="center" vertical="center" wrapText="1"/>
    </xf>
    <xf numFmtId="177" fontId="88" fillId="0" borderId="1" xfId="108" applyNumberFormat="1" applyFont="1" applyFill="1" applyBorder="1" applyAlignment="1">
      <alignment horizontal="left" vertical="center" wrapText="1"/>
    </xf>
    <xf numFmtId="177" fontId="88" fillId="0" borderId="1" xfId="108" applyNumberFormat="1" applyFont="1" applyFill="1" applyBorder="1" applyAlignment="1" applyProtection="1">
      <alignment horizontal="left" vertical="center"/>
    </xf>
    <xf numFmtId="183" fontId="88" fillId="0" borderId="1" xfId="177" applyNumberFormat="1" applyFont="1" applyFill="1" applyBorder="1" applyAlignment="1" applyProtection="1">
      <alignment horizontal="center" vertical="center"/>
    </xf>
    <xf numFmtId="0" fontId="89" fillId="0" borderId="1" xfId="174" applyFont="1" applyFill="1" applyBorder="1" applyAlignment="1">
      <alignment vertical="center" wrapText="1"/>
    </xf>
    <xf numFmtId="0" fontId="88" fillId="0" borderId="1" xfId="174" applyFont="1" applyFill="1" applyBorder="1" applyAlignment="1">
      <alignment horizontal="center" vertical="center" wrapText="1"/>
    </xf>
    <xf numFmtId="183" fontId="88" fillId="0" borderId="1" xfId="174" applyNumberFormat="1" applyFont="1" applyFill="1" applyBorder="1" applyAlignment="1">
      <alignment horizontal="center" vertical="center"/>
    </xf>
    <xf numFmtId="0" fontId="89" fillId="0" borderId="1" xfId="174" applyFont="1" applyFill="1" applyBorder="1" applyAlignment="1">
      <alignment horizontal="center" vertical="center"/>
    </xf>
    <xf numFmtId="183" fontId="89" fillId="0" borderId="1" xfId="174" applyNumberFormat="1" applyFont="1" applyFill="1" applyBorder="1" applyAlignment="1">
      <alignment horizontal="center" vertical="center"/>
    </xf>
    <xf numFmtId="0" fontId="88" fillId="0" borderId="1" xfId="174" applyFont="1" applyFill="1" applyBorder="1" applyAlignment="1">
      <alignment horizontal="center" vertical="center"/>
    </xf>
    <xf numFmtId="177" fontId="88" fillId="0" borderId="1" xfId="108" applyNumberFormat="1" applyFont="1" applyFill="1" applyBorder="1" applyAlignment="1" applyProtection="1">
      <alignment horizontal="left" vertical="center"/>
      <protection locked="0"/>
    </xf>
    <xf numFmtId="17" fontId="88" fillId="0" borderId="1" xfId="47" applyNumberFormat="1" applyFont="1" applyFill="1" applyBorder="1" applyAlignment="1" applyProtection="1">
      <alignment horizontal="left" vertical="center"/>
      <protection locked="0"/>
    </xf>
    <xf numFmtId="183" fontId="88" fillId="0" borderId="1" xfId="47" applyNumberFormat="1" applyFont="1" applyFill="1" applyBorder="1" applyAlignment="1" applyProtection="1">
      <alignment horizontal="center" vertical="center"/>
      <protection locked="0"/>
    </xf>
    <xf numFmtId="177" fontId="88" fillId="0" borderId="1" xfId="108" applyNumberFormat="1" applyFont="1" applyFill="1" applyBorder="1" applyAlignment="1" applyProtection="1">
      <alignment horizontal="left" vertical="center" wrapText="1"/>
      <protection locked="0"/>
    </xf>
    <xf numFmtId="0" fontId="88" fillId="0" borderId="1" xfId="174" applyFont="1" applyFill="1" applyBorder="1" applyAlignment="1">
      <alignment horizontal="left" vertical="center"/>
    </xf>
    <xf numFmtId="183" fontId="88" fillId="0" borderId="1" xfId="47" applyNumberFormat="1" applyFont="1" applyFill="1" applyBorder="1" applyAlignment="1" applyProtection="1">
      <alignment horizontal="center" vertical="center" wrapText="1"/>
      <protection locked="0"/>
    </xf>
    <xf numFmtId="42" fontId="88" fillId="0" borderId="1" xfId="174" applyNumberFormat="1" applyFont="1" applyFill="1" applyBorder="1" applyAlignment="1">
      <alignment horizontal="center" vertical="center" wrapText="1"/>
    </xf>
    <xf numFmtId="0" fontId="88" fillId="0" borderId="1" xfId="174" applyFont="1" applyFill="1" applyBorder="1" applyAlignment="1">
      <alignment vertical="center"/>
    </xf>
    <xf numFmtId="183" fontId="88" fillId="0" borderId="1" xfId="174" applyNumberFormat="1" applyFont="1" applyFill="1" applyBorder="1" applyAlignment="1">
      <alignment horizontal="left" vertical="center"/>
    </xf>
    <xf numFmtId="0" fontId="89" fillId="0" borderId="1" xfId="174" applyFont="1" applyFill="1" applyBorder="1" applyAlignment="1">
      <alignment horizontal="left" vertical="center" wrapText="1"/>
    </xf>
    <xf numFmtId="0" fontId="89" fillId="0" borderId="1" xfId="174" applyFont="1" applyFill="1" applyBorder="1" applyAlignment="1">
      <alignment vertical="center"/>
    </xf>
    <xf numFmtId="0" fontId="88" fillId="0" borderId="0" xfId="0" applyFont="1" applyAlignment="1">
      <alignment vertical="center"/>
    </xf>
    <xf numFmtId="0" fontId="88" fillId="0" borderId="0" xfId="0" applyFont="1" applyAlignment="1">
      <alignment horizontal="center" vertical="center"/>
    </xf>
    <xf numFmtId="0" fontId="58" fillId="0" borderId="0" xfId="174" applyFont="1" applyAlignment="1">
      <alignment horizontal="center" vertical="center" wrapText="1"/>
    </xf>
    <xf numFmtId="0" fontId="89" fillId="24" borderId="80" xfId="120" applyFont="1" applyFill="1" applyBorder="1" applyAlignment="1">
      <alignment horizontal="center" vertical="center" wrapText="1"/>
    </xf>
    <xf numFmtId="0" fontId="89" fillId="0" borderId="80" xfId="174" applyFont="1" applyFill="1" applyBorder="1" applyAlignment="1">
      <alignment horizontal="center" vertical="center" wrapText="1"/>
    </xf>
    <xf numFmtId="0" fontId="89" fillId="0" borderId="81" xfId="174" applyFont="1" applyFill="1" applyBorder="1" applyAlignment="1">
      <alignment horizontal="center" vertical="center" wrapText="1"/>
    </xf>
    <xf numFmtId="0" fontId="88" fillId="0" borderId="81" xfId="174" applyFont="1" applyFill="1" applyBorder="1" applyAlignment="1">
      <alignment horizontal="center" vertical="center" wrapText="1"/>
    </xf>
    <xf numFmtId="0" fontId="88" fillId="0" borderId="80" xfId="174" applyFont="1" applyFill="1" applyBorder="1" applyAlignment="1">
      <alignment horizontal="center" vertical="center" wrapText="1"/>
    </xf>
    <xf numFmtId="0" fontId="88" fillId="0" borderId="86" xfId="174" applyFont="1" applyFill="1" applyBorder="1" applyAlignment="1">
      <alignment horizontal="center" vertical="center"/>
    </xf>
    <xf numFmtId="0" fontId="88" fillId="0" borderId="86" xfId="174" applyFont="1" applyFill="1" applyBorder="1" applyAlignment="1">
      <alignment vertical="center"/>
    </xf>
    <xf numFmtId="183" fontId="88" fillId="0" borderId="86" xfId="174" applyNumberFormat="1" applyFont="1" applyFill="1" applyBorder="1" applyAlignment="1">
      <alignment horizontal="center" vertical="center"/>
    </xf>
    <xf numFmtId="0" fontId="88" fillId="0" borderId="86" xfId="174" applyFont="1" applyFill="1" applyBorder="1" applyAlignment="1">
      <alignment horizontal="center" vertical="center" wrapText="1"/>
    </xf>
    <xf numFmtId="0" fontId="88" fillId="0" borderId="89" xfId="174" applyFont="1" applyFill="1" applyBorder="1" applyAlignment="1">
      <alignment horizontal="center" vertical="center" wrapText="1"/>
    </xf>
    <xf numFmtId="0" fontId="89" fillId="0" borderId="3" xfId="174" applyFont="1" applyFill="1" applyBorder="1" applyAlignment="1">
      <alignment horizontal="center" vertical="center" wrapText="1"/>
    </xf>
    <xf numFmtId="0" fontId="88" fillId="0" borderId="3" xfId="174" applyFont="1" applyFill="1" applyBorder="1" applyAlignment="1">
      <alignment horizontal="center" vertical="center" wrapText="1"/>
    </xf>
    <xf numFmtId="0" fontId="88" fillId="0" borderId="94" xfId="174" applyFont="1" applyFill="1" applyBorder="1" applyAlignment="1">
      <alignment horizontal="center" vertical="center" wrapText="1"/>
    </xf>
    <xf numFmtId="0" fontId="57" fillId="8" borderId="77" xfId="175" applyFont="1" applyBorder="1" applyAlignment="1" applyProtection="1">
      <alignment horizontal="center" vertical="center" wrapText="1"/>
      <protection locked="0"/>
    </xf>
    <xf numFmtId="0" fontId="57" fillId="8" borderId="77" xfId="175" applyFont="1" applyBorder="1" applyAlignment="1" applyProtection="1">
      <alignment horizontal="center" vertical="center" wrapText="1"/>
    </xf>
    <xf numFmtId="0" fontId="88" fillId="24" borderId="79" xfId="144" applyFont="1" applyFill="1" applyBorder="1" applyAlignment="1">
      <alignment vertical="center"/>
    </xf>
    <xf numFmtId="42" fontId="89" fillId="0" borderId="1" xfId="174" applyNumberFormat="1" applyFont="1" applyFill="1" applyBorder="1" applyAlignment="1">
      <alignment horizontal="center" vertical="center"/>
    </xf>
    <xf numFmtId="0" fontId="88" fillId="0" borderId="1" xfId="174" applyFont="1" applyFill="1" applyBorder="1" applyAlignment="1">
      <alignment vertical="center" wrapText="1"/>
    </xf>
    <xf numFmtId="0" fontId="88" fillId="0" borderId="1" xfId="174" applyNumberFormat="1" applyFont="1" applyFill="1" applyBorder="1" applyAlignment="1">
      <alignment vertical="center" wrapText="1"/>
    </xf>
    <xf numFmtId="0" fontId="88" fillId="0" borderId="1" xfId="177" applyFont="1" applyFill="1" applyBorder="1" applyAlignment="1" applyProtection="1">
      <alignment vertical="center" wrapText="1"/>
    </xf>
    <xf numFmtId="184" fontId="88" fillId="0" borderId="1" xfId="47" applyNumberFormat="1" applyFont="1" applyFill="1" applyBorder="1" applyAlignment="1" applyProtection="1">
      <alignment vertical="center" wrapText="1"/>
      <protection locked="0"/>
    </xf>
    <xf numFmtId="177" fontId="88" fillId="0" borderId="1" xfId="108" applyNumberFormat="1" applyFont="1" applyFill="1" applyBorder="1" applyAlignment="1">
      <alignment horizontal="left" vertical="center"/>
    </xf>
    <xf numFmtId="42" fontId="89" fillId="0" borderId="1" xfId="174" applyNumberFormat="1" applyFont="1" applyFill="1" applyBorder="1" applyAlignment="1">
      <alignment vertical="center" wrapText="1"/>
    </xf>
    <xf numFmtId="0" fontId="88" fillId="24" borderId="81" xfId="144" applyFont="1" applyFill="1" applyBorder="1" applyAlignment="1">
      <alignment vertical="center"/>
    </xf>
    <xf numFmtId="0" fontId="88" fillId="24" borderId="6" xfId="144" applyFont="1" applyFill="1" applyBorder="1" applyAlignment="1">
      <alignment horizontal="center" vertical="top" wrapText="1"/>
    </xf>
    <xf numFmtId="0" fontId="31" fillId="0" borderId="0" xfId="0" applyFont="1" applyAlignment="1">
      <alignment vertical="center"/>
    </xf>
    <xf numFmtId="0" fontId="54" fillId="22" borderId="75" xfId="142" applyFont="1" applyBorder="1" applyAlignment="1">
      <alignment vertical="center" wrapText="1"/>
    </xf>
    <xf numFmtId="0" fontId="0" fillId="0" borderId="76" xfId="0" applyBorder="1" applyAlignment="1">
      <alignment vertical="center"/>
    </xf>
    <xf numFmtId="0" fontId="0" fillId="0" borderId="0" xfId="0" applyAlignment="1">
      <alignment vertical="center"/>
    </xf>
    <xf numFmtId="0" fontId="89" fillId="23" borderId="67" xfId="143" applyFont="1" applyBorder="1" applyAlignment="1">
      <alignment horizontal="center" vertical="center"/>
    </xf>
    <xf numFmtId="0" fontId="89" fillId="23" borderId="0" xfId="143" applyFont="1" applyBorder="1" applyAlignment="1">
      <alignment horizontal="center" vertical="center" wrapText="1"/>
    </xf>
    <xf numFmtId="0" fontId="57" fillId="8" borderId="77" xfId="136" applyFont="1" applyBorder="1" applyAlignment="1" applyProtection="1">
      <alignment horizontal="center" vertical="center" wrapText="1"/>
      <protection locked="0"/>
    </xf>
    <xf numFmtId="0" fontId="89" fillId="24" borderId="1" xfId="144" applyFont="1" applyFill="1" applyBorder="1" applyAlignment="1">
      <alignment horizontal="left" vertical="center" wrapText="1"/>
    </xf>
    <xf numFmtId="0" fontId="88" fillId="0" borderId="1" xfId="169" applyFont="1" applyFill="1" applyBorder="1" applyAlignment="1">
      <alignment horizontal="center" vertical="center" wrapText="1"/>
    </xf>
    <xf numFmtId="177" fontId="89" fillId="0" borderId="1" xfId="108" applyNumberFormat="1" applyFont="1" applyFill="1" applyBorder="1" applyAlignment="1">
      <alignment horizontal="center" vertical="center"/>
    </xf>
    <xf numFmtId="0" fontId="88" fillId="0" borderId="1" xfId="169" applyFont="1" applyFill="1" applyBorder="1" applyAlignment="1">
      <alignment vertical="center" wrapText="1"/>
    </xf>
    <xf numFmtId="0" fontId="88" fillId="16" borderId="1" xfId="169" applyFont="1" applyFill="1" applyBorder="1" applyAlignment="1">
      <alignment horizontal="center" vertical="center" wrapText="1"/>
    </xf>
    <xf numFmtId="0" fontId="58" fillId="0" borderId="0" xfId="169" applyFont="1" applyAlignment="1">
      <alignment horizontal="center" vertical="center"/>
    </xf>
    <xf numFmtId="17" fontId="90" fillId="0" borderId="6" xfId="144" applyNumberFormat="1" applyFont="1" applyFill="1" applyBorder="1" applyAlignment="1">
      <alignment horizontal="center" vertical="center"/>
    </xf>
    <xf numFmtId="17" fontId="90" fillId="16" borderId="87" xfId="144" applyNumberFormat="1" applyFont="1" applyFill="1" applyBorder="1" applyAlignment="1">
      <alignment horizontal="center" vertical="center"/>
    </xf>
    <xf numFmtId="0" fontId="88" fillId="0" borderId="1" xfId="144" applyFont="1" applyFill="1" applyBorder="1" applyAlignment="1">
      <alignment horizontal="center" vertical="center"/>
    </xf>
    <xf numFmtId="0" fontId="88" fillId="0" borderId="86" xfId="144" applyFont="1" applyFill="1" applyBorder="1" applyAlignment="1">
      <alignment horizontal="center" vertical="center"/>
    </xf>
    <xf numFmtId="172" fontId="90" fillId="0" borderId="1" xfId="134" applyNumberFormat="1" applyFont="1" applyFill="1" applyBorder="1" applyAlignment="1">
      <alignment horizontal="center" vertical="center"/>
    </xf>
    <xf numFmtId="177" fontId="88" fillId="18" borderId="1" xfId="108" applyNumberFormat="1" applyFont="1" applyFill="1" applyBorder="1" applyAlignment="1">
      <alignment horizontal="center" vertical="center"/>
    </xf>
    <xf numFmtId="0" fontId="90" fillId="0" borderId="1" xfId="134" applyFont="1" applyFill="1" applyBorder="1" applyAlignment="1">
      <alignment vertical="center" wrapText="1"/>
    </xf>
    <xf numFmtId="0" fontId="90" fillId="15" borderId="1" xfId="134" applyFont="1" applyFill="1" applyBorder="1" applyAlignment="1">
      <alignment vertical="center" wrapText="1"/>
    </xf>
    <xf numFmtId="174" fontId="89" fillId="9" borderId="80" xfId="144" applyNumberFormat="1" applyFont="1" applyFill="1" applyBorder="1" applyAlignment="1">
      <alignment vertical="center" wrapText="1"/>
    </xf>
    <xf numFmtId="0" fontId="89" fillId="9" borderId="1" xfId="120" applyFont="1" applyFill="1" applyBorder="1" applyAlignment="1">
      <alignment horizontal="center" vertical="center" wrapText="1"/>
    </xf>
    <xf numFmtId="3" fontId="88" fillId="0" borderId="81" xfId="126" applyNumberFormat="1" applyFont="1" applyFill="1" applyBorder="1" applyAlignment="1">
      <alignment horizontal="left" vertical="center" wrapText="1"/>
    </xf>
    <xf numFmtId="0" fontId="57" fillId="0" borderId="89" xfId="126" applyFont="1" applyBorder="1" applyAlignment="1">
      <alignment horizontal="left" vertical="center" wrapText="1"/>
    </xf>
    <xf numFmtId="0" fontId="88" fillId="0" borderId="40" xfId="126" applyFont="1" applyBorder="1" applyAlignment="1">
      <alignment vertical="center" wrapText="1"/>
    </xf>
    <xf numFmtId="0" fontId="88" fillId="0" borderId="0" xfId="126" applyFont="1" applyBorder="1" applyAlignment="1">
      <alignment vertical="center" wrapText="1"/>
    </xf>
    <xf numFmtId="0" fontId="58" fillId="0" borderId="0" xfId="126" applyFont="1" applyBorder="1" applyAlignment="1">
      <alignment vertical="center" wrapText="1"/>
    </xf>
    <xf numFmtId="0" fontId="58" fillId="0" borderId="44" xfId="126" applyFont="1" applyBorder="1" applyAlignment="1">
      <alignment vertical="center" wrapText="1"/>
    </xf>
    <xf numFmtId="0" fontId="58" fillId="0" borderId="0" xfId="126" applyFont="1" applyFill="1"/>
    <xf numFmtId="0" fontId="57" fillId="0" borderId="0" xfId="126" applyFont="1" applyFill="1" applyAlignment="1">
      <alignment vertical="center"/>
    </xf>
    <xf numFmtId="0" fontId="88" fillId="0" borderId="80" xfId="126" applyFont="1" applyFill="1" applyBorder="1" applyAlignment="1">
      <alignment horizontal="left" vertical="center" wrapText="1" indent="1"/>
    </xf>
    <xf numFmtId="0" fontId="57" fillId="8" borderId="77" xfId="171" applyFont="1" applyBorder="1" applyAlignment="1" applyProtection="1">
      <alignment horizontal="center" vertical="center" wrapText="1"/>
      <protection locked="0"/>
    </xf>
    <xf numFmtId="0" fontId="57" fillId="8" borderId="77" xfId="175" applyFont="1" applyBorder="1" applyAlignment="1" applyProtection="1">
      <alignment horizontal="center" vertical="center" wrapText="1"/>
    </xf>
    <xf numFmtId="0" fontId="88" fillId="0" borderId="1" xfId="129" applyFont="1" applyFill="1" applyBorder="1" applyAlignment="1">
      <alignment horizontal="center" vertical="center"/>
    </xf>
    <xf numFmtId="0" fontId="57" fillId="8" borderId="77" xfId="155" applyFont="1" applyBorder="1" applyAlignment="1" applyProtection="1">
      <alignment horizontal="center" vertical="center" wrapText="1"/>
      <protection locked="0"/>
    </xf>
    <xf numFmtId="0" fontId="88" fillId="26" borderId="1" xfId="144" applyFont="1" applyFill="1" applyBorder="1" applyAlignment="1">
      <alignment vertical="center" wrapText="1"/>
    </xf>
    <xf numFmtId="0" fontId="88" fillId="9" borderId="1" xfId="144" applyFont="1" applyFill="1" applyBorder="1" applyAlignment="1">
      <alignment vertical="center" wrapText="1"/>
    </xf>
    <xf numFmtId="0" fontId="88" fillId="16" borderId="1" xfId="169" applyFont="1" applyFill="1" applyBorder="1" applyAlignment="1">
      <alignment horizontal="left" vertical="center" wrapText="1"/>
    </xf>
    <xf numFmtId="0" fontId="58" fillId="16" borderId="0" xfId="169" applyFont="1" applyFill="1"/>
    <xf numFmtId="0" fontId="88" fillId="24" borderId="95" xfId="144" applyFont="1" applyFill="1" applyBorder="1" applyAlignment="1">
      <alignment horizontal="left" vertical="center" wrapText="1"/>
    </xf>
    <xf numFmtId="0" fontId="88" fillId="24" borderId="96" xfId="144" applyFont="1" applyFill="1" applyBorder="1" applyAlignment="1">
      <alignment horizontal="left" vertical="center" wrapText="1"/>
    </xf>
    <xf numFmtId="0" fontId="88" fillId="24" borderId="97" xfId="144" applyFont="1" applyFill="1" applyBorder="1" applyAlignment="1">
      <alignment vertical="center" wrapText="1"/>
    </xf>
    <xf numFmtId="0" fontId="88" fillId="0" borderId="81" xfId="178" applyFont="1" applyFill="1" applyBorder="1" applyAlignment="1">
      <alignment vertical="center" wrapText="1"/>
    </xf>
    <xf numFmtId="0" fontId="88" fillId="24" borderId="80" xfId="144" applyFont="1" applyFill="1" applyBorder="1" applyAlignment="1">
      <alignment horizontal="left" vertical="center" wrapText="1"/>
    </xf>
    <xf numFmtId="0" fontId="88" fillId="0" borderId="1" xfId="178" applyFont="1" applyFill="1" applyBorder="1" applyAlignment="1">
      <alignment horizontal="center" vertical="center" wrapText="1"/>
    </xf>
    <xf numFmtId="0" fontId="60" fillId="8" borderId="1" xfId="165" applyFont="1" applyBorder="1" applyAlignment="1">
      <alignment horizontal="left" vertical="center"/>
    </xf>
    <xf numFmtId="0" fontId="60" fillId="8" borderId="1" xfId="165" applyFont="1" applyBorder="1" applyAlignment="1">
      <alignment horizontal="center" vertical="center"/>
    </xf>
    <xf numFmtId="171" fontId="60" fillId="8" borderId="1" xfId="165" applyNumberFormat="1" applyFont="1" applyBorder="1" applyAlignment="1">
      <alignment horizontal="center" vertical="center"/>
    </xf>
    <xf numFmtId="0" fontId="89" fillId="0" borderId="80" xfId="178" applyFont="1" applyFill="1" applyBorder="1" applyAlignment="1">
      <alignment horizontal="center" vertical="center" wrapText="1"/>
    </xf>
    <xf numFmtId="0" fontId="88" fillId="0" borderId="80" xfId="178" applyFont="1" applyFill="1" applyBorder="1" applyAlignment="1">
      <alignment horizontal="center" vertical="center" wrapText="1"/>
    </xf>
    <xf numFmtId="42" fontId="88" fillId="0" borderId="80" xfId="178" applyNumberFormat="1" applyFont="1" applyFill="1" applyBorder="1" applyAlignment="1">
      <alignment horizontal="center" vertical="center" wrapText="1"/>
    </xf>
    <xf numFmtId="0" fontId="88" fillId="0" borderId="85" xfId="178" applyFont="1" applyFill="1" applyBorder="1" applyAlignment="1">
      <alignment horizontal="center" vertical="center" wrapText="1"/>
    </xf>
    <xf numFmtId="0" fontId="88" fillId="0" borderId="86" xfId="178" applyFont="1" applyFill="1" applyBorder="1" applyAlignment="1">
      <alignment horizontal="center" vertical="center" wrapText="1"/>
    </xf>
    <xf numFmtId="0" fontId="88" fillId="0" borderId="89" xfId="178" applyFont="1" applyFill="1" applyBorder="1" applyAlignment="1">
      <alignment vertical="center" wrapText="1"/>
    </xf>
    <xf numFmtId="0" fontId="58" fillId="0" borderId="0" xfId="178" applyFont="1" applyFill="1" applyAlignment="1">
      <alignment horizontal="center" vertical="center" wrapText="1"/>
    </xf>
    <xf numFmtId="0" fontId="58" fillId="0" borderId="0" xfId="178" applyFont="1" applyFill="1" applyAlignment="1">
      <alignment vertical="center" wrapText="1"/>
    </xf>
    <xf numFmtId="0" fontId="58" fillId="16" borderId="0" xfId="178" applyFont="1" applyFill="1" applyAlignment="1">
      <alignment vertical="center" wrapText="1"/>
    </xf>
    <xf numFmtId="0" fontId="88" fillId="9" borderId="1" xfId="154" applyFont="1" applyFill="1" applyBorder="1" applyAlignment="1">
      <alignment horizontal="center" vertical="center" wrapText="1"/>
    </xf>
    <xf numFmtId="0" fontId="93" fillId="0" borderId="0" xfId="0" applyFont="1" applyAlignment="1">
      <alignment vertical="center"/>
    </xf>
    <xf numFmtId="9" fontId="57" fillId="19" borderId="1" xfId="141" applyFont="1" applyFill="1" applyBorder="1" applyAlignment="1">
      <alignment horizontal="left" vertical="center"/>
    </xf>
    <xf numFmtId="0" fontId="88" fillId="0" borderId="1" xfId="134" applyFont="1" applyFill="1" applyBorder="1" applyAlignment="1">
      <alignment horizontal="center" vertical="center" wrapText="1"/>
    </xf>
    <xf numFmtId="0" fontId="89" fillId="24" borderId="1" xfId="144" applyFont="1" applyFill="1" applyBorder="1" applyAlignment="1">
      <alignment horizontal="left" vertical="center" wrapText="1"/>
    </xf>
    <xf numFmtId="177" fontId="89" fillId="24" borderId="6" xfId="108" applyNumberFormat="1" applyFont="1" applyFill="1" applyBorder="1" applyAlignment="1">
      <alignment vertical="center"/>
    </xf>
    <xf numFmtId="177" fontId="88" fillId="0" borderId="6" xfId="108" applyNumberFormat="1" applyFont="1" applyFill="1" applyBorder="1" applyAlignment="1">
      <alignment vertical="center"/>
    </xf>
    <xf numFmtId="177" fontId="58" fillId="0" borderId="0" xfId="108" applyNumberFormat="1" applyFont="1" applyBorder="1" applyAlignment="1"/>
    <xf numFmtId="177" fontId="58" fillId="0" borderId="0" xfId="108" applyNumberFormat="1" applyFont="1" applyAlignment="1"/>
    <xf numFmtId="0" fontId="90" fillId="0" borderId="1" xfId="158" applyFont="1" applyFill="1" applyBorder="1" applyAlignment="1">
      <alignment horizontal="justify" vertical="center" wrapText="1"/>
    </xf>
    <xf numFmtId="10" fontId="87" fillId="6" borderId="74" xfId="97" applyNumberFormat="1" applyFont="1" applyBorder="1" applyAlignment="1">
      <alignment horizontal="center" vertical="center"/>
    </xf>
    <xf numFmtId="0" fontId="57" fillId="8" borderId="77" xfId="136" applyFont="1" applyBorder="1" applyAlignment="1" applyProtection="1">
      <alignment vertical="center" wrapText="1"/>
      <protection locked="0"/>
    </xf>
    <xf numFmtId="4" fontId="88" fillId="0" borderId="1" xfId="134" applyNumberFormat="1" applyFont="1" applyFill="1" applyBorder="1" applyAlignment="1">
      <alignment vertical="center" wrapText="1"/>
    </xf>
    <xf numFmtId="0" fontId="88" fillId="0" borderId="1" xfId="134" applyFont="1" applyFill="1" applyBorder="1" applyAlignment="1">
      <alignment vertical="center"/>
    </xf>
    <xf numFmtId="0" fontId="57" fillId="0" borderId="39" xfId="134" applyFont="1" applyBorder="1" applyAlignment="1">
      <alignment vertical="center"/>
    </xf>
    <xf numFmtId="0" fontId="58" fillId="0" borderId="7" xfId="134" applyFont="1" applyBorder="1" applyAlignment="1">
      <alignment vertical="center"/>
    </xf>
    <xf numFmtId="0" fontId="57" fillId="0" borderId="7" xfId="134" applyFont="1" applyBorder="1" applyAlignment="1">
      <alignment vertical="center"/>
    </xf>
    <xf numFmtId="9" fontId="58" fillId="0" borderId="7" xfId="134" applyNumberFormat="1" applyFont="1" applyBorder="1" applyAlignment="1">
      <alignment vertical="center"/>
    </xf>
    <xf numFmtId="0" fontId="58" fillId="19" borderId="7" xfId="134" applyFont="1" applyFill="1" applyBorder="1" applyAlignment="1">
      <alignment vertical="center"/>
    </xf>
    <xf numFmtId="0" fontId="58" fillId="21" borderId="7" xfId="134" applyFont="1" applyFill="1" applyBorder="1" applyAlignment="1">
      <alignment vertical="center"/>
    </xf>
    <xf numFmtId="0" fontId="58" fillId="21" borderId="43" xfId="134" applyFont="1" applyFill="1" applyBorder="1" applyAlignment="1">
      <alignment vertical="center"/>
    </xf>
    <xf numFmtId="0" fontId="58" fillId="0" borderId="69" xfId="134" applyFont="1" applyFill="1" applyBorder="1" applyAlignment="1">
      <alignment vertical="center" wrapText="1"/>
    </xf>
    <xf numFmtId="0" fontId="58" fillId="0" borderId="50" xfId="134" applyFont="1" applyFill="1" applyBorder="1" applyAlignment="1">
      <alignment vertical="center"/>
    </xf>
    <xf numFmtId="0" fontId="90" fillId="0" borderId="50" xfId="134" applyFont="1" applyFill="1" applyBorder="1" applyAlignment="1">
      <alignment vertical="center"/>
    </xf>
    <xf numFmtId="0" fontId="88" fillId="13" borderId="81" xfId="134" applyFont="1" applyFill="1" applyBorder="1" applyAlignment="1">
      <alignment horizontal="left" vertical="center" wrapText="1"/>
    </xf>
    <xf numFmtId="0" fontId="88" fillId="0" borderId="70" xfId="134" applyFont="1" applyFill="1" applyBorder="1" applyAlignment="1">
      <alignment horizontal="center"/>
    </xf>
    <xf numFmtId="0" fontId="88" fillId="0" borderId="80" xfId="134" applyFont="1" applyFill="1" applyBorder="1" applyAlignment="1">
      <alignment horizontal="left" vertical="center" wrapText="1"/>
    </xf>
    <xf numFmtId="4" fontId="88" fillId="0" borderId="80" xfId="134" applyNumberFormat="1" applyFont="1" applyFill="1" applyBorder="1" applyAlignment="1">
      <alignment horizontal="left" vertical="center" wrapText="1"/>
    </xf>
    <xf numFmtId="0" fontId="88" fillId="0" borderId="80" xfId="134" applyFont="1" applyFill="1" applyBorder="1" applyAlignment="1">
      <alignment horizontal="left" wrapText="1"/>
    </xf>
    <xf numFmtId="177" fontId="88" fillId="25" borderId="1" xfId="108" applyNumberFormat="1" applyFont="1" applyFill="1" applyBorder="1" applyAlignment="1">
      <alignment horizontal="center" vertical="center"/>
    </xf>
    <xf numFmtId="0" fontId="89" fillId="0" borderId="1" xfId="134" applyFont="1" applyFill="1" applyBorder="1" applyAlignment="1">
      <alignment horizontal="left" vertical="center" wrapText="1"/>
    </xf>
    <xf numFmtId="0" fontId="89" fillId="9" borderId="1" xfId="144" applyFont="1" applyFill="1" applyBorder="1" applyAlignment="1">
      <alignment horizontal="left" vertical="center" wrapText="1"/>
    </xf>
    <xf numFmtId="0" fontId="89" fillId="9" borderId="1" xfId="144" applyFont="1" applyFill="1" applyBorder="1" applyAlignment="1">
      <alignment horizontal="center" vertical="center" wrapText="1"/>
    </xf>
    <xf numFmtId="0" fontId="89" fillId="9" borderId="1" xfId="144" applyFont="1" applyFill="1" applyBorder="1" applyAlignment="1">
      <alignment vertical="center" wrapText="1"/>
    </xf>
    <xf numFmtId="0" fontId="89" fillId="9" borderId="81" xfId="144" applyFont="1" applyFill="1" applyBorder="1" applyAlignment="1">
      <alignment vertical="center" wrapText="1"/>
    </xf>
    <xf numFmtId="0" fontId="89" fillId="9" borderId="70" xfId="144" applyFont="1" applyFill="1" applyBorder="1" applyAlignment="1">
      <alignment vertical="center" wrapText="1"/>
    </xf>
    <xf numFmtId="0" fontId="88" fillId="0" borderId="0" xfId="134" applyFont="1" applyFill="1" applyAlignment="1">
      <alignment horizontal="center" vertical="center"/>
    </xf>
    <xf numFmtId="9" fontId="58" fillId="0" borderId="66" xfId="141" applyFont="1" applyBorder="1" applyAlignment="1">
      <alignment horizontal="center"/>
    </xf>
    <xf numFmtId="1" fontId="58" fillId="0" borderId="66" xfId="141" applyNumberFormat="1" applyFont="1" applyBorder="1" applyAlignment="1">
      <alignment horizontal="center"/>
    </xf>
    <xf numFmtId="0" fontId="58" fillId="0" borderId="66" xfId="134" applyFont="1" applyBorder="1" applyAlignment="1">
      <alignment horizontal="center"/>
    </xf>
    <xf numFmtId="171" fontId="58" fillId="0" borderId="66" xfId="134" applyNumberFormat="1" applyFont="1" applyBorder="1" applyAlignment="1">
      <alignment horizontal="center"/>
    </xf>
    <xf numFmtId="10" fontId="58" fillId="0" borderId="66" xfId="134" applyNumberFormat="1" applyFont="1" applyBorder="1" applyAlignment="1">
      <alignment horizontal="center"/>
    </xf>
    <xf numFmtId="0" fontId="88" fillId="9" borderId="1" xfId="158" applyFont="1" applyFill="1" applyBorder="1" applyAlignment="1">
      <alignment horizontal="center" vertical="center" wrapText="1"/>
    </xf>
    <xf numFmtId="9" fontId="58" fillId="0" borderId="0" xfId="154" applyNumberFormat="1" applyFont="1" applyAlignment="1">
      <alignment horizontal="center"/>
    </xf>
    <xf numFmtId="177" fontId="88" fillId="0" borderId="1" xfId="108" applyNumberFormat="1" applyFont="1" applyFill="1" applyBorder="1" applyAlignment="1">
      <alignment horizontal="right" vertical="center"/>
    </xf>
    <xf numFmtId="0" fontId="88" fillId="0" borderId="1" xfId="148" applyFont="1" applyFill="1" applyBorder="1" applyAlignment="1">
      <alignment horizontal="left" vertical="center" wrapText="1"/>
    </xf>
    <xf numFmtId="0" fontId="88" fillId="0" borderId="1" xfId="148" applyFont="1" applyFill="1" applyBorder="1" applyAlignment="1">
      <alignment horizontal="center" vertical="center" wrapText="1"/>
    </xf>
    <xf numFmtId="0" fontId="89" fillId="0" borderId="1" xfId="149" applyFont="1" applyFill="1" applyBorder="1" applyAlignment="1" applyProtection="1">
      <alignment horizontal="center" vertical="center" wrapText="1"/>
      <protection locked="0"/>
    </xf>
    <xf numFmtId="0" fontId="89" fillId="0" borderId="1" xfId="149" applyFont="1" applyFill="1" applyBorder="1" applyAlignment="1" applyProtection="1">
      <alignment horizontal="center" vertical="center" wrapText="1"/>
    </xf>
    <xf numFmtId="0" fontId="88" fillId="0" borderId="3" xfId="148" applyFont="1" applyFill="1" applyBorder="1" applyAlignment="1">
      <alignment horizontal="center" vertical="center" wrapText="1"/>
    </xf>
    <xf numFmtId="0" fontId="88" fillId="0" borderId="81" xfId="148" applyFont="1" applyFill="1" applyBorder="1" applyAlignment="1">
      <alignment horizontal="center" vertical="center" wrapText="1"/>
    </xf>
    <xf numFmtId="0" fontId="88" fillId="0" borderId="1" xfId="149" applyFont="1" applyFill="1" applyBorder="1" applyAlignment="1" applyProtection="1">
      <alignment horizontal="center" vertical="center" wrapText="1"/>
      <protection locked="0"/>
    </xf>
    <xf numFmtId="0" fontId="88" fillId="0" borderId="81" xfId="148" applyFont="1" applyFill="1" applyBorder="1" applyAlignment="1">
      <alignment horizontal="left" vertical="center" wrapText="1"/>
    </xf>
    <xf numFmtId="0" fontId="88" fillId="0" borderId="1" xfId="149" applyFont="1" applyFill="1" applyBorder="1" applyAlignment="1" applyProtection="1">
      <alignment horizontal="center" vertical="center" wrapText="1"/>
    </xf>
    <xf numFmtId="0" fontId="88" fillId="0" borderId="1" xfId="148" applyFont="1" applyFill="1" applyBorder="1" applyAlignment="1">
      <alignment horizontal="center" vertical="center"/>
    </xf>
    <xf numFmtId="0" fontId="88" fillId="0" borderId="80" xfId="148" applyFont="1" applyFill="1" applyBorder="1" applyAlignment="1">
      <alignment vertical="center" wrapText="1"/>
    </xf>
    <xf numFmtId="0" fontId="59" fillId="0" borderId="1" xfId="138" applyFont="1" applyFill="1" applyBorder="1" applyAlignment="1" applyProtection="1">
      <alignment vertical="center" wrapText="1"/>
    </xf>
    <xf numFmtId="177" fontId="88" fillId="0" borderId="81" xfId="108" applyNumberFormat="1" applyFont="1" applyFill="1" applyBorder="1" applyAlignment="1">
      <alignment horizontal="left" vertical="center" wrapText="1"/>
    </xf>
    <xf numFmtId="165" fontId="59" fillId="0" borderId="81" xfId="139" applyFont="1" applyFill="1" applyBorder="1" applyAlignment="1">
      <alignment horizontal="center" vertical="center" wrapText="1"/>
    </xf>
    <xf numFmtId="0" fontId="88" fillId="0" borderId="81" xfId="148" applyFont="1" applyFill="1" applyBorder="1" applyAlignment="1">
      <alignment vertical="center" wrapText="1"/>
    </xf>
    <xf numFmtId="0" fontId="58" fillId="0" borderId="86" xfId="148" applyFont="1" applyBorder="1" applyAlignment="1">
      <alignment horizontal="left" vertical="center" wrapText="1"/>
    </xf>
    <xf numFmtId="177" fontId="5" fillId="9" borderId="0" xfId="108" applyNumberFormat="1" applyFont="1" applyFill="1"/>
    <xf numFmtId="177" fontId="5" fillId="0" borderId="0" xfId="108" applyNumberFormat="1" applyFont="1"/>
    <xf numFmtId="0" fontId="85" fillId="19" borderId="0" xfId="134" applyFont="1" applyFill="1" applyAlignment="1">
      <alignment horizontal="center" vertical="center"/>
    </xf>
    <xf numFmtId="9" fontId="85" fillId="19" borderId="0" xfId="134" applyNumberFormat="1" applyFont="1" applyFill="1" applyAlignment="1">
      <alignment horizontal="center" vertical="center"/>
    </xf>
    <xf numFmtId="10" fontId="85" fillId="19" borderId="0" xfId="141" applyNumberFormat="1" applyFont="1" applyFill="1" applyAlignment="1">
      <alignment horizontal="center" vertical="center"/>
    </xf>
    <xf numFmtId="0" fontId="88" fillId="0" borderId="1" xfId="129" applyFont="1" applyFill="1" applyBorder="1" applyAlignment="1">
      <alignment horizontal="center" vertical="center"/>
    </xf>
    <xf numFmtId="0" fontId="57" fillId="8" borderId="77" xfId="171" applyFont="1" applyBorder="1" applyAlignment="1" applyProtection="1">
      <alignment horizontal="center" vertical="center" wrapText="1"/>
      <protection locked="0"/>
    </xf>
    <xf numFmtId="0" fontId="88" fillId="0" borderId="0" xfId="144" applyFont="1" applyFill="1" applyAlignment="1">
      <alignment horizontal="center"/>
    </xf>
    <xf numFmtId="0" fontId="57" fillId="0" borderId="0" xfId="144" applyFont="1" applyAlignment="1">
      <alignment horizontal="center" vertical="center"/>
    </xf>
    <xf numFmtId="177" fontId="90" fillId="20" borderId="6" xfId="108" applyNumberFormat="1" applyFont="1" applyFill="1" applyBorder="1" applyAlignment="1">
      <alignment vertical="center"/>
    </xf>
    <xf numFmtId="177" fontId="90" fillId="20" borderId="87" xfId="108" applyNumberFormat="1" applyFont="1" applyFill="1" applyBorder="1" applyAlignment="1">
      <alignment vertical="center"/>
    </xf>
    <xf numFmtId="177" fontId="90" fillId="0" borderId="6" xfId="108" applyNumberFormat="1" applyFont="1" applyFill="1" applyBorder="1" applyAlignment="1">
      <alignment vertical="center"/>
    </xf>
    <xf numFmtId="0" fontId="88" fillId="20" borderId="1" xfId="120" applyFont="1" applyFill="1" applyBorder="1" applyAlignment="1">
      <alignment horizontal="left" vertical="center" wrapText="1"/>
    </xf>
    <xf numFmtId="0" fontId="66" fillId="8" borderId="77" xfId="155" applyFont="1" applyBorder="1" applyAlignment="1" applyProtection="1">
      <alignment horizontal="center" vertical="center" wrapText="1"/>
      <protection locked="0"/>
    </xf>
    <xf numFmtId="0" fontId="66" fillId="8" borderId="77" xfId="155" applyFont="1" applyBorder="1" applyAlignment="1" applyProtection="1">
      <alignment horizontal="center" vertical="center" wrapText="1"/>
    </xf>
    <xf numFmtId="0" fontId="94" fillId="8" borderId="77" xfId="156" applyFont="1" applyBorder="1" applyAlignment="1" applyProtection="1">
      <alignment horizontal="center" vertical="center" wrapText="1"/>
      <protection locked="0"/>
    </xf>
    <xf numFmtId="0" fontId="95" fillId="15" borderId="77" xfId="136" applyFont="1" applyFill="1" applyBorder="1" applyAlignment="1" applyProtection="1">
      <alignment horizontal="center" vertical="center" wrapText="1"/>
      <protection locked="0"/>
    </xf>
    <xf numFmtId="0" fontId="74" fillId="0" borderId="0" xfId="0" applyFont="1"/>
    <xf numFmtId="0" fontId="96" fillId="9" borderId="1" xfId="154" applyFont="1" applyFill="1" applyBorder="1" applyAlignment="1">
      <alignment horizontal="left" vertical="center" wrapText="1"/>
    </xf>
    <xf numFmtId="0" fontId="74" fillId="0" borderId="0" xfId="0" applyFont="1" applyAlignment="1">
      <alignment vertical="center" wrapText="1"/>
    </xf>
    <xf numFmtId="0" fontId="67" fillId="24" borderId="1" xfId="144" applyFont="1" applyFill="1" applyBorder="1" applyAlignment="1">
      <alignment horizontal="left" vertical="center" wrapText="1"/>
    </xf>
    <xf numFmtId="0" fontId="96" fillId="9" borderId="81" xfId="154" applyFont="1" applyFill="1" applyBorder="1" applyAlignment="1">
      <alignment horizontal="left" vertical="center" wrapText="1"/>
    </xf>
    <xf numFmtId="0" fontId="67" fillId="9" borderId="1" xfId="154" applyFont="1" applyFill="1" applyBorder="1" applyAlignment="1">
      <alignment horizontal="left" vertical="center" wrapText="1"/>
    </xf>
    <xf numFmtId="0" fontId="96" fillId="9" borderId="1" xfId="154" applyFont="1" applyFill="1" applyBorder="1" applyAlignment="1">
      <alignment horizontal="center" vertical="center" wrapText="1"/>
    </xf>
    <xf numFmtId="49" fontId="98" fillId="0" borderId="1" xfId="0" applyNumberFormat="1" applyFont="1" applyBorder="1" applyAlignment="1">
      <alignment horizontal="left" vertical="center" wrapText="1"/>
    </xf>
    <xf numFmtId="0" fontId="67" fillId="24" borderId="81" xfId="144" applyFont="1" applyFill="1" applyBorder="1" applyAlignment="1">
      <alignment horizontal="left" vertical="center" wrapText="1"/>
    </xf>
    <xf numFmtId="0" fontId="96" fillId="17" borderId="81" xfId="154" applyFont="1" applyFill="1" applyBorder="1" applyAlignment="1">
      <alignment horizontal="left" vertical="center" wrapText="1"/>
    </xf>
    <xf numFmtId="0" fontId="96" fillId="9" borderId="5" xfId="118" applyFont="1" applyFill="1" applyBorder="1" applyAlignment="1">
      <alignment horizontal="center" vertical="center" wrapText="1"/>
    </xf>
    <xf numFmtId="0" fontId="96" fillId="9" borderId="81" xfId="154" applyFont="1" applyFill="1" applyBorder="1" applyAlignment="1">
      <alignment vertical="center" wrapText="1"/>
    </xf>
    <xf numFmtId="49" fontId="98" fillId="0" borderId="81" xfId="0" applyNumberFormat="1" applyFont="1" applyBorder="1" applyAlignment="1">
      <alignment horizontal="left" vertical="center" wrapText="1"/>
    </xf>
    <xf numFmtId="49" fontId="67" fillId="9" borderId="80" xfId="154" applyNumberFormat="1" applyFont="1" applyFill="1" applyBorder="1" applyAlignment="1">
      <alignment horizontal="center" vertical="center" wrapText="1"/>
    </xf>
    <xf numFmtId="0" fontId="67" fillId="9" borderId="1" xfId="154" applyFont="1" applyFill="1" applyBorder="1" applyAlignment="1">
      <alignment horizontal="center" vertical="center" wrapText="1"/>
    </xf>
    <xf numFmtId="177" fontId="67" fillId="9" borderId="1" xfId="108" applyNumberFormat="1" applyFont="1" applyFill="1" applyBorder="1" applyAlignment="1">
      <alignment horizontal="center" vertical="center" wrapText="1"/>
    </xf>
    <xf numFmtId="0" fontId="67" fillId="9" borderId="1" xfId="154" applyFont="1" applyFill="1" applyBorder="1" applyAlignment="1">
      <alignment horizontal="center" vertical="center"/>
    </xf>
    <xf numFmtId="0" fontId="67" fillId="0" borderId="1" xfId="154" applyFont="1" applyFill="1" applyBorder="1" applyAlignment="1">
      <alignment horizontal="center" vertical="center"/>
    </xf>
    <xf numFmtId="0" fontId="96" fillId="9" borderId="3" xfId="154" applyFont="1" applyFill="1" applyBorder="1" applyAlignment="1">
      <alignment vertical="center" wrapText="1"/>
    </xf>
    <xf numFmtId="177" fontId="67" fillId="17" borderId="1" xfId="108" applyNumberFormat="1" applyFont="1" applyFill="1" applyBorder="1" applyAlignment="1">
      <alignment horizontal="center" vertical="center" wrapText="1"/>
    </xf>
    <xf numFmtId="17" fontId="67" fillId="9" borderId="1" xfId="154" applyNumberFormat="1" applyFont="1" applyFill="1" applyBorder="1" applyAlignment="1">
      <alignment horizontal="center" vertical="center"/>
    </xf>
    <xf numFmtId="0" fontId="96" fillId="9" borderId="3" xfId="154" applyFont="1" applyFill="1" applyBorder="1" applyAlignment="1">
      <alignment horizontal="center" vertical="center" wrapText="1"/>
    </xf>
    <xf numFmtId="0" fontId="96" fillId="9" borderId="81" xfId="154" applyFont="1" applyFill="1" applyBorder="1" applyAlignment="1">
      <alignment horizontal="center" vertical="center" wrapText="1"/>
    </xf>
    <xf numFmtId="49" fontId="74" fillId="0" borderId="58" xfId="0" applyNumberFormat="1" applyFont="1" applyBorder="1" applyAlignment="1">
      <alignment horizontal="center" vertical="center" wrapText="1"/>
    </xf>
    <xf numFmtId="3" fontId="74" fillId="17" borderId="58" xfId="0" applyNumberFormat="1" applyFont="1" applyFill="1" applyBorder="1" applyAlignment="1">
      <alignment horizontal="center" vertical="center" wrapText="1"/>
    </xf>
    <xf numFmtId="0" fontId="95" fillId="24" borderId="80" xfId="120" applyFont="1" applyFill="1" applyBorder="1" applyAlignment="1">
      <alignment horizontal="left" vertical="center" wrapText="1"/>
    </xf>
    <xf numFmtId="0" fontId="95" fillId="24" borderId="1" xfId="120" applyFont="1" applyFill="1" applyBorder="1" applyAlignment="1">
      <alignment horizontal="left" vertical="center" wrapText="1"/>
    </xf>
    <xf numFmtId="0" fontId="67" fillId="24" borderId="1" xfId="144" applyFont="1" applyFill="1" applyBorder="1" applyAlignment="1">
      <alignment vertical="center"/>
    </xf>
    <xf numFmtId="177" fontId="95" fillId="24" borderId="1" xfId="108" applyNumberFormat="1" applyFont="1" applyFill="1" applyBorder="1" applyAlignment="1">
      <alignment horizontal="right" vertical="center"/>
    </xf>
    <xf numFmtId="0" fontId="67" fillId="24" borderId="1" xfId="120" applyFont="1" applyFill="1" applyBorder="1" applyAlignment="1">
      <alignment horizontal="left" vertical="center" wrapText="1"/>
    </xf>
    <xf numFmtId="0" fontId="67" fillId="24" borderId="1" xfId="144" applyFont="1" applyFill="1" applyBorder="1" applyAlignment="1">
      <alignment horizontal="center" vertical="center"/>
    </xf>
    <xf numFmtId="17" fontId="67" fillId="24" borderId="1" xfId="144" applyNumberFormat="1" applyFont="1" applyFill="1" applyBorder="1" applyAlignment="1">
      <alignment horizontal="center" vertical="center"/>
    </xf>
    <xf numFmtId="0" fontId="67" fillId="24" borderId="1" xfId="144" applyNumberFormat="1" applyFont="1" applyFill="1" applyBorder="1" applyAlignment="1">
      <alignment horizontal="center" vertical="center"/>
    </xf>
    <xf numFmtId="0" fontId="67" fillId="24" borderId="1" xfId="144" applyFont="1" applyFill="1" applyBorder="1" applyAlignment="1">
      <alignment horizontal="center" vertical="center" wrapText="1"/>
    </xf>
    <xf numFmtId="0" fontId="67" fillId="24" borderId="3" xfId="144" applyFont="1" applyFill="1" applyBorder="1" applyAlignment="1">
      <alignment vertical="center" wrapText="1"/>
    </xf>
    <xf numFmtId="0" fontId="67" fillId="24" borderId="81" xfId="144" applyFont="1" applyFill="1" applyBorder="1" applyAlignment="1">
      <alignment vertical="center" wrapText="1"/>
    </xf>
    <xf numFmtId="177" fontId="67" fillId="9" borderId="1" xfId="108" applyNumberFormat="1" applyFont="1" applyFill="1" applyBorder="1" applyAlignment="1">
      <alignment horizontal="center" vertical="center"/>
    </xf>
    <xf numFmtId="177" fontId="67" fillId="17" borderId="1" xfId="108" applyNumberFormat="1" applyFont="1" applyFill="1" applyBorder="1" applyAlignment="1">
      <alignment horizontal="center" vertical="center"/>
    </xf>
    <xf numFmtId="0" fontId="67" fillId="9" borderId="80" xfId="154" applyFont="1" applyFill="1" applyBorder="1" applyAlignment="1">
      <alignment horizontal="center" vertical="center"/>
    </xf>
    <xf numFmtId="0" fontId="67" fillId="9" borderId="1" xfId="154" applyFont="1" applyFill="1" applyBorder="1"/>
    <xf numFmtId="0" fontId="67" fillId="9" borderId="80" xfId="154" applyFont="1" applyFill="1" applyBorder="1" applyAlignment="1">
      <alignment vertical="center"/>
    </xf>
    <xf numFmtId="175" fontId="67" fillId="9" borderId="1" xfId="154" applyNumberFormat="1" applyFont="1" applyFill="1" applyBorder="1" applyAlignment="1">
      <alignment horizontal="center" vertical="center"/>
    </xf>
    <xf numFmtId="6" fontId="96" fillId="9" borderId="81" xfId="154" applyNumberFormat="1" applyFont="1" applyFill="1" applyBorder="1" applyAlignment="1">
      <alignment horizontal="center" vertical="center" wrapText="1"/>
    </xf>
    <xf numFmtId="49" fontId="98" fillId="0" borderId="3" xfId="0" applyNumberFormat="1" applyFont="1" applyBorder="1" applyAlignment="1">
      <alignment horizontal="center" vertical="center" wrapText="1"/>
    </xf>
    <xf numFmtId="0" fontId="57" fillId="8" borderId="77" xfId="155" applyFont="1" applyBorder="1" applyAlignment="1" applyProtection="1">
      <alignment horizontal="center" vertical="center" wrapText="1"/>
      <protection locked="0"/>
    </xf>
    <xf numFmtId="0" fontId="88" fillId="0" borderId="1" xfId="148" applyFont="1" applyFill="1" applyBorder="1" applyAlignment="1">
      <alignment horizontal="center" vertical="center" wrapText="1"/>
    </xf>
    <xf numFmtId="0" fontId="88" fillId="0" borderId="1" xfId="148" applyFont="1" applyFill="1" applyBorder="1" applyAlignment="1">
      <alignment horizontal="left" vertical="center" wrapText="1"/>
    </xf>
    <xf numFmtId="0" fontId="88" fillId="0" borderId="1" xfId="148" applyFont="1" applyFill="1" applyBorder="1" applyAlignment="1">
      <alignment horizontal="center" vertical="center"/>
    </xf>
    <xf numFmtId="0" fontId="88" fillId="0" borderId="81" xfId="148" applyFont="1" applyFill="1" applyBorder="1" applyAlignment="1">
      <alignment horizontal="left" vertical="center" wrapText="1"/>
    </xf>
    <xf numFmtId="0" fontId="88" fillId="0" borderId="100" xfId="148" applyFont="1" applyFill="1" applyBorder="1" applyAlignment="1">
      <alignment vertical="center" wrapText="1"/>
    </xf>
    <xf numFmtId="0" fontId="88" fillId="0" borderId="101" xfId="148" applyFont="1" applyFill="1" applyBorder="1" applyAlignment="1">
      <alignment vertical="center" wrapText="1"/>
    </xf>
    <xf numFmtId="0" fontId="88" fillId="0" borderId="79" xfId="148" applyFont="1" applyFill="1" applyBorder="1" applyAlignment="1">
      <alignment vertical="center" wrapText="1"/>
    </xf>
    <xf numFmtId="0" fontId="88" fillId="0" borderId="1" xfId="148" applyFont="1" applyFill="1" applyBorder="1" applyAlignment="1">
      <alignment horizontal="left" vertical="center" wrapText="1"/>
    </xf>
    <xf numFmtId="0" fontId="88" fillId="0" borderId="1" xfId="148" applyFont="1" applyFill="1" applyBorder="1" applyAlignment="1">
      <alignment horizontal="center" vertical="center" wrapText="1"/>
    </xf>
    <xf numFmtId="0" fontId="88" fillId="0" borderId="81" xfId="148" applyFont="1" applyFill="1" applyBorder="1" applyAlignment="1">
      <alignment horizontal="left" vertical="center" wrapText="1"/>
    </xf>
    <xf numFmtId="0" fontId="53" fillId="6" borderId="0" xfId="97" applyFont="1" applyBorder="1" applyAlignment="1">
      <alignment horizontal="center" vertical="center" wrapText="1"/>
    </xf>
    <xf numFmtId="0" fontId="89" fillId="19" borderId="77" xfId="113" applyFont="1" applyFill="1" applyBorder="1" applyAlignment="1" applyProtection="1">
      <alignment horizontal="center" vertical="center" wrapText="1"/>
      <protection locked="0"/>
    </xf>
    <xf numFmtId="0" fontId="88" fillId="0" borderId="81" xfId="178" applyFont="1" applyFill="1" applyBorder="1" applyAlignment="1">
      <alignment vertical="center" wrapText="1"/>
    </xf>
    <xf numFmtId="0" fontId="57" fillId="8" borderId="77" xfId="175" applyFont="1" applyBorder="1" applyAlignment="1" applyProtection="1">
      <alignment horizontal="center" vertical="center" wrapText="1"/>
    </xf>
    <xf numFmtId="0" fontId="88" fillId="0" borderId="1" xfId="178" applyFont="1" applyFill="1" applyBorder="1" applyAlignment="1">
      <alignment horizontal="center" vertical="center" wrapText="1"/>
    </xf>
    <xf numFmtId="0" fontId="105" fillId="0" borderId="81" xfId="129" applyFont="1" applyFill="1" applyBorder="1" applyAlignment="1">
      <alignment horizontal="center" vertical="center"/>
    </xf>
    <xf numFmtId="0" fontId="88" fillId="0" borderId="81" xfId="129" applyFont="1" applyFill="1" applyBorder="1" applyAlignment="1">
      <alignment vertical="top" wrapText="1"/>
    </xf>
    <xf numFmtId="0" fontId="74" fillId="0" borderId="0" xfId="0" applyFont="1" applyAlignment="1">
      <alignment horizontal="center"/>
    </xf>
    <xf numFmtId="0" fontId="99" fillId="0" borderId="0" xfId="0" applyFont="1" applyAlignment="1">
      <alignment horizontal="center" vertical="center"/>
    </xf>
    <xf numFmtId="0" fontId="74" fillId="0" borderId="0" xfId="0" applyFont="1" applyAlignment="1">
      <alignment horizontal="center" vertical="center"/>
    </xf>
    <xf numFmtId="0" fontId="106" fillId="0" borderId="1" xfId="178" applyFont="1" applyFill="1" applyBorder="1" applyAlignment="1">
      <alignment horizontal="center" vertical="center" wrapText="1"/>
    </xf>
    <xf numFmtId="0" fontId="89" fillId="0" borderId="1" xfId="178" applyFont="1" applyFill="1" applyBorder="1" applyAlignment="1">
      <alignment horizontal="center" vertical="center" wrapText="1"/>
    </xf>
    <xf numFmtId="183" fontId="88" fillId="26" borderId="1" xfId="174" applyNumberFormat="1" applyFont="1" applyFill="1" applyBorder="1" applyAlignment="1">
      <alignment horizontal="center" vertical="center"/>
    </xf>
    <xf numFmtId="183" fontId="88" fillId="26" borderId="1" xfId="174" applyNumberFormat="1" applyFont="1" applyFill="1" applyBorder="1" applyAlignment="1">
      <alignment horizontal="center" vertical="center" wrapText="1"/>
    </xf>
    <xf numFmtId="0" fontId="88" fillId="26" borderId="1" xfId="174" applyFont="1" applyFill="1" applyBorder="1" applyAlignment="1">
      <alignment horizontal="center" vertical="center"/>
    </xf>
    <xf numFmtId="0" fontId="86" fillId="8" borderId="77" xfId="156" applyFont="1" applyBorder="1" applyAlignment="1" applyProtection="1">
      <alignment horizontal="center" vertical="center" wrapText="1"/>
      <protection locked="0"/>
    </xf>
    <xf numFmtId="0" fontId="3" fillId="9" borderId="1" xfId="154" applyFont="1" applyFill="1" applyBorder="1" applyAlignment="1">
      <alignment horizontal="left" vertical="center" wrapText="1"/>
    </xf>
    <xf numFmtId="0" fontId="3" fillId="9" borderId="1" xfId="154" applyFont="1" applyFill="1" applyBorder="1" applyAlignment="1">
      <alignment horizontal="center" vertical="center" wrapText="1"/>
    </xf>
    <xf numFmtId="0" fontId="0" fillId="0" borderId="0" xfId="0" applyAlignment="1">
      <alignment vertical="center" wrapText="1"/>
    </xf>
    <xf numFmtId="0" fontId="3" fillId="0" borderId="1" xfId="118" applyFont="1" applyBorder="1" applyAlignment="1">
      <alignment horizontal="center" vertical="center" wrapText="1"/>
    </xf>
    <xf numFmtId="0" fontId="3" fillId="9" borderId="81" xfId="154" applyFont="1" applyFill="1" applyBorder="1" applyAlignment="1">
      <alignment horizontal="left" vertical="center" wrapText="1"/>
    </xf>
    <xf numFmtId="0" fontId="3" fillId="9" borderId="81" xfId="154" applyFont="1" applyFill="1" applyBorder="1" applyAlignment="1">
      <alignment horizontal="center" vertical="center" wrapText="1"/>
    </xf>
    <xf numFmtId="43" fontId="0" fillId="18" borderId="0" xfId="108" applyFont="1" applyFill="1"/>
    <xf numFmtId="43" fontId="0" fillId="27" borderId="0" xfId="108" applyFont="1" applyFill="1"/>
    <xf numFmtId="0" fontId="3" fillId="17" borderId="81" xfId="154" applyFont="1" applyFill="1" applyBorder="1" applyAlignment="1">
      <alignment horizontal="left" vertical="center" wrapText="1"/>
    </xf>
    <xf numFmtId="43" fontId="0" fillId="9" borderId="0" xfId="108" applyFont="1" applyFill="1"/>
    <xf numFmtId="43" fontId="0" fillId="16" borderId="0" xfId="108" applyFont="1" applyFill="1"/>
    <xf numFmtId="177" fontId="0" fillId="27" borderId="1" xfId="108" applyNumberFormat="1" applyFont="1" applyFill="1" applyBorder="1" applyAlignment="1">
      <alignment horizontal="right"/>
    </xf>
    <xf numFmtId="0" fontId="56" fillId="9" borderId="1" xfId="154" applyFont="1" applyFill="1" applyBorder="1" applyAlignment="1">
      <alignment horizontal="left" vertical="center" wrapText="1"/>
    </xf>
    <xf numFmtId="0" fontId="68" fillId="0" borderId="1" xfId="118" applyFont="1" applyBorder="1" applyAlignment="1">
      <alignment horizontal="center" vertical="center" wrapText="1"/>
    </xf>
    <xf numFmtId="0" fontId="60" fillId="9" borderId="5" xfId="118" applyFont="1" applyFill="1" applyBorder="1" applyAlignment="1">
      <alignment horizontal="center" vertical="center" wrapText="1"/>
    </xf>
    <xf numFmtId="0" fontId="3" fillId="9" borderId="81" xfId="154" applyFont="1" applyFill="1" applyBorder="1" applyAlignment="1">
      <alignment vertical="center" wrapText="1"/>
    </xf>
    <xf numFmtId="49" fontId="42" fillId="0" borderId="81" xfId="0" applyNumberFormat="1" applyFont="1" applyBorder="1" applyAlignment="1">
      <alignment horizontal="left" vertical="center" wrapText="1"/>
    </xf>
    <xf numFmtId="49" fontId="42" fillId="0" borderId="1" xfId="0" applyNumberFormat="1" applyFont="1" applyBorder="1" applyAlignment="1">
      <alignment horizontal="left" vertical="center" wrapText="1"/>
    </xf>
    <xf numFmtId="49" fontId="0" fillId="0" borderId="1" xfId="0" applyNumberFormat="1" applyBorder="1" applyAlignment="1">
      <alignment horizontal="center" vertical="center" wrapText="1"/>
    </xf>
    <xf numFmtId="0" fontId="3" fillId="9" borderId="78" xfId="154" applyFont="1" applyFill="1" applyBorder="1" applyAlignment="1">
      <alignment vertical="center" wrapText="1"/>
    </xf>
    <xf numFmtId="0" fontId="57" fillId="8" borderId="77" xfId="136" applyFont="1" applyBorder="1" applyAlignment="1" applyProtection="1">
      <alignment horizontal="center" vertical="center" wrapText="1"/>
      <protection locked="0"/>
    </xf>
    <xf numFmtId="0" fontId="88" fillId="0" borderId="1" xfId="134" applyFont="1" applyFill="1" applyBorder="1" applyAlignment="1">
      <alignment horizontal="center" vertical="center" wrapText="1"/>
    </xf>
    <xf numFmtId="0" fontId="106" fillId="0" borderId="1" xfId="178" applyFont="1" applyFill="1" applyBorder="1" applyAlignment="1">
      <alignment horizontal="center" vertical="center" wrapText="1"/>
    </xf>
    <xf numFmtId="0" fontId="88" fillId="0" borderId="81" xfId="178" applyFont="1" applyFill="1" applyBorder="1" applyAlignment="1">
      <alignment vertical="center" wrapText="1"/>
    </xf>
    <xf numFmtId="0" fontId="89" fillId="0" borderId="1" xfId="178" applyFont="1" applyFill="1" applyBorder="1" applyAlignment="1">
      <alignment horizontal="center" vertical="center" wrapText="1"/>
    </xf>
    <xf numFmtId="0" fontId="89" fillId="24" borderId="1" xfId="144" applyFont="1" applyFill="1" applyBorder="1" applyAlignment="1">
      <alignment horizontal="left" vertical="center" wrapText="1"/>
    </xf>
    <xf numFmtId="0" fontId="2" fillId="9" borderId="1" xfId="154" applyFont="1" applyFill="1" applyBorder="1" applyAlignment="1">
      <alignment horizontal="center" vertical="center" wrapText="1"/>
    </xf>
    <xf numFmtId="0" fontId="90" fillId="26" borderId="106" xfId="0" applyFont="1" applyFill="1" applyBorder="1" applyAlignment="1">
      <alignment horizontal="center" vertical="center" wrapText="1"/>
    </xf>
    <xf numFmtId="0" fontId="88" fillId="0" borderId="0" xfId="0" applyFont="1" applyAlignment="1">
      <alignment horizontal="center" vertical="center" wrapText="1"/>
    </xf>
    <xf numFmtId="0" fontId="88" fillId="0" borderId="0" xfId="144" applyFont="1" applyFill="1" applyAlignment="1">
      <alignment horizontal="center" vertical="center" wrapText="1"/>
    </xf>
    <xf numFmtId="0" fontId="88" fillId="0" borderId="80" xfId="178" applyFont="1" applyFill="1" applyBorder="1" applyAlignment="1">
      <alignment horizontal="left" vertical="center" wrapText="1"/>
    </xf>
    <xf numFmtId="0" fontId="88" fillId="0" borderId="81" xfId="178" applyFont="1" applyFill="1" applyBorder="1" applyAlignment="1">
      <alignment vertical="top" wrapText="1"/>
    </xf>
    <xf numFmtId="0" fontId="88" fillId="0" borderId="80" xfId="178" applyFont="1" applyFill="1" applyBorder="1" applyAlignment="1">
      <alignment horizontal="left" vertical="top" wrapText="1"/>
    </xf>
    <xf numFmtId="0" fontId="89" fillId="0" borderId="0" xfId="0" applyFont="1" applyAlignment="1">
      <alignment horizontal="center" vertical="center" wrapText="1"/>
    </xf>
    <xf numFmtId="0" fontId="88" fillId="0" borderId="100" xfId="134" applyFont="1" applyFill="1" applyBorder="1" applyAlignment="1">
      <alignment vertical="center" wrapText="1"/>
    </xf>
    <xf numFmtId="0" fontId="88" fillId="0" borderId="101" xfId="134" applyFont="1" applyFill="1" applyBorder="1" applyAlignment="1">
      <alignment vertical="center" wrapText="1"/>
    </xf>
    <xf numFmtId="0" fontId="88" fillId="0" borderId="79" xfId="134" applyFont="1" applyFill="1" applyBorder="1" applyAlignment="1">
      <alignment vertical="center" wrapText="1"/>
    </xf>
    <xf numFmtId="0" fontId="88" fillId="0" borderId="81" xfId="134" applyFont="1" applyFill="1" applyBorder="1" applyAlignment="1">
      <alignment vertical="center" wrapText="1"/>
    </xf>
    <xf numFmtId="0" fontId="89" fillId="9" borderId="100" xfId="144" applyFont="1" applyFill="1" applyBorder="1" applyAlignment="1">
      <alignment vertical="center" wrapText="1"/>
    </xf>
    <xf numFmtId="0" fontId="89" fillId="9" borderId="101" xfId="144" applyFont="1" applyFill="1" applyBorder="1" applyAlignment="1">
      <alignment vertical="center" wrapText="1"/>
    </xf>
    <xf numFmtId="0" fontId="89" fillId="9" borderId="79" xfId="144" applyFont="1" applyFill="1" applyBorder="1" applyAlignment="1">
      <alignment vertical="center" wrapText="1"/>
    </xf>
    <xf numFmtId="0" fontId="89" fillId="0" borderId="0" xfId="144" applyFont="1" applyFill="1" applyAlignment="1">
      <alignment horizontal="center" vertical="center"/>
    </xf>
    <xf numFmtId="0" fontId="89" fillId="0" borderId="0" xfId="134" applyFont="1" applyFill="1" applyAlignment="1">
      <alignment horizontal="center" vertical="center"/>
    </xf>
    <xf numFmtId="0" fontId="88" fillId="15" borderId="0" xfId="0" applyFont="1" applyFill="1" applyAlignment="1">
      <alignment horizontal="center" vertical="center" wrapText="1"/>
    </xf>
    <xf numFmtId="9" fontId="0" fillId="0" borderId="0" xfId="141" applyFont="1" applyAlignment="1">
      <alignment vertical="center"/>
    </xf>
    <xf numFmtId="0" fontId="46" fillId="6" borderId="1" xfId="97" applyFont="1" applyBorder="1" applyAlignment="1">
      <alignment horizontal="center" vertical="center"/>
    </xf>
    <xf numFmtId="169" fontId="47" fillId="7" borderId="1" xfId="98" applyNumberFormat="1" applyFont="1" applyBorder="1" applyAlignment="1">
      <alignment horizontal="center" vertical="center"/>
    </xf>
    <xf numFmtId="0" fontId="47" fillId="7" borderId="2" xfId="98" applyFont="1" applyBorder="1" applyAlignment="1">
      <alignment horizontal="center" vertical="center"/>
    </xf>
    <xf numFmtId="0" fontId="47" fillId="7" borderId="3" xfId="98" applyFont="1" applyBorder="1" applyAlignment="1">
      <alignment horizontal="center" vertical="center"/>
    </xf>
    <xf numFmtId="0" fontId="46" fillId="6" borderId="0" xfId="97" applyFont="1" applyAlignment="1" applyProtection="1">
      <alignment horizontal="center" vertical="center"/>
    </xf>
    <xf numFmtId="166" fontId="46" fillId="6" borderId="5" xfId="97" applyNumberFormat="1" applyFont="1" applyBorder="1" applyAlignment="1">
      <alignment horizontal="center" vertical="center"/>
    </xf>
    <xf numFmtId="166" fontId="46" fillId="6" borderId="6" xfId="97" applyNumberFormat="1" applyFont="1" applyBorder="1" applyAlignment="1">
      <alignment horizontal="center" vertical="center"/>
    </xf>
    <xf numFmtId="3" fontId="46" fillId="6" borderId="5" xfId="97" applyNumberFormat="1" applyFont="1" applyBorder="1" applyAlignment="1">
      <alignment horizontal="center" vertical="center"/>
    </xf>
    <xf numFmtId="3" fontId="46" fillId="6" borderId="6" xfId="97" applyNumberFormat="1" applyFont="1" applyBorder="1" applyAlignment="1">
      <alignment horizontal="center" vertical="center"/>
    </xf>
    <xf numFmtId="0" fontId="20" fillId="0" borderId="63" xfId="115" applyBorder="1" applyAlignment="1">
      <alignment horizontal="left" vertical="center" wrapText="1" indent="1"/>
    </xf>
    <xf numFmtId="0" fontId="20" fillId="0" borderId="53" xfId="115" applyBorder="1" applyAlignment="1">
      <alignment horizontal="left" vertical="center" wrapText="1" indent="1"/>
    </xf>
    <xf numFmtId="0" fontId="20" fillId="0" borderId="63" xfId="115" applyFont="1" applyBorder="1" applyAlignment="1">
      <alignment horizontal="left" vertical="center" wrapText="1" indent="1" readingOrder="1"/>
    </xf>
    <xf numFmtId="0" fontId="20" fillId="0" borderId="49" xfId="115" applyFont="1" applyBorder="1" applyAlignment="1">
      <alignment horizontal="left" vertical="center" wrapText="1" indent="1" readingOrder="1"/>
    </xf>
    <xf numFmtId="0" fontId="20" fillId="0" borderId="53" xfId="115" applyFont="1" applyBorder="1" applyAlignment="1">
      <alignment horizontal="left" vertical="center" wrapText="1" indent="1" readingOrder="1"/>
    </xf>
    <xf numFmtId="0" fontId="20" fillId="0" borderId="64" xfId="115" applyFont="1" applyBorder="1" applyAlignment="1">
      <alignment horizontal="left" indent="1"/>
    </xf>
    <xf numFmtId="0" fontId="53" fillId="6" borderId="7" xfId="97" applyFont="1" applyBorder="1" applyAlignment="1">
      <alignment horizontal="center" vertical="center" wrapText="1"/>
    </xf>
    <xf numFmtId="0" fontId="53" fillId="6" borderId="0" xfId="97" applyFont="1" applyBorder="1" applyAlignment="1">
      <alignment horizontal="center" vertical="center" wrapText="1"/>
    </xf>
    <xf numFmtId="0" fontId="54" fillId="8" borderId="9" xfId="117" applyFont="1" applyBorder="1" applyAlignment="1" applyProtection="1">
      <alignment horizontal="center" vertical="center" wrapText="1"/>
    </xf>
    <xf numFmtId="0" fontId="54" fillId="8" borderId="8" xfId="117" applyFont="1" applyBorder="1" applyAlignment="1" applyProtection="1">
      <alignment horizontal="center" vertical="center" wrapText="1"/>
    </xf>
    <xf numFmtId="0" fontId="54" fillId="8" borderId="42" xfId="117" applyFont="1" applyBorder="1" applyAlignment="1" applyProtection="1">
      <alignment horizontal="center" vertical="center" wrapText="1"/>
    </xf>
    <xf numFmtId="0" fontId="54" fillId="8" borderId="13" xfId="117" applyFont="1" applyBorder="1" applyAlignment="1" applyProtection="1">
      <alignment horizontal="center" vertical="center" wrapText="1"/>
    </xf>
    <xf numFmtId="0" fontId="54" fillId="8" borderId="8" xfId="117" applyFont="1" applyBorder="1" applyAlignment="1" applyProtection="1">
      <alignment horizontal="center" vertical="center" wrapText="1"/>
      <protection locked="0"/>
    </xf>
    <xf numFmtId="0" fontId="54" fillId="8" borderId="13" xfId="117" applyFont="1" applyBorder="1" applyAlignment="1" applyProtection="1">
      <alignment horizontal="center" vertical="center" wrapText="1"/>
      <protection locked="0"/>
    </xf>
    <xf numFmtId="0" fontId="54" fillId="8" borderId="39" xfId="117" applyFont="1" applyBorder="1" applyAlignment="1" applyProtection="1">
      <alignment horizontal="center" vertical="center"/>
      <protection locked="0"/>
    </xf>
    <xf numFmtId="0" fontId="54" fillId="8" borderId="40" xfId="117" applyFont="1" applyBorder="1" applyAlignment="1" applyProtection="1">
      <alignment horizontal="center" vertical="center"/>
      <protection locked="0"/>
    </xf>
    <xf numFmtId="0" fontId="54" fillId="8" borderId="41" xfId="117" applyFont="1" applyBorder="1" applyAlignment="1" applyProtection="1">
      <alignment horizontal="center" vertical="center"/>
      <protection locked="0"/>
    </xf>
    <xf numFmtId="0" fontId="54" fillId="8" borderId="43" xfId="117" applyFont="1" applyBorder="1" applyAlignment="1" applyProtection="1">
      <alignment horizontal="center" vertical="center"/>
      <protection locked="0"/>
    </xf>
    <xf numFmtId="0" fontId="54" fillId="8" borderId="44" xfId="117" applyFont="1" applyBorder="1" applyAlignment="1" applyProtection="1">
      <alignment horizontal="center" vertical="center"/>
      <protection locked="0"/>
    </xf>
    <xf numFmtId="0" fontId="54" fillId="8" borderId="45" xfId="117" applyFont="1" applyBorder="1" applyAlignment="1" applyProtection="1">
      <alignment horizontal="center" vertical="center"/>
      <protection locked="0"/>
    </xf>
    <xf numFmtId="0" fontId="20" fillId="0" borderId="63" xfId="115" applyBorder="1" applyAlignment="1">
      <alignment horizontal="center" vertical="center" wrapText="1"/>
    </xf>
    <xf numFmtId="0" fontId="20" fillId="0" borderId="53" xfId="115" applyBorder="1" applyAlignment="1">
      <alignment horizontal="center" vertical="center" wrapText="1"/>
    </xf>
    <xf numFmtId="0" fontId="20" fillId="0" borderId="67" xfId="115" applyBorder="1" applyAlignment="1">
      <alignment horizontal="center" vertical="center"/>
    </xf>
    <xf numFmtId="0" fontId="20" fillId="0" borderId="0" xfId="115" applyBorder="1" applyAlignment="1">
      <alignment horizontal="center" vertical="center"/>
    </xf>
    <xf numFmtId="0" fontId="20" fillId="0" borderId="66" xfId="115" applyBorder="1" applyAlignment="1">
      <alignment horizontal="center" vertical="center"/>
    </xf>
    <xf numFmtId="0" fontId="20" fillId="0" borderId="1" xfId="115" applyBorder="1" applyAlignment="1">
      <alignment horizontal="center" vertical="center" wrapText="1"/>
    </xf>
    <xf numFmtId="0" fontId="20" fillId="0" borderId="2" xfId="115" applyBorder="1" applyAlignment="1">
      <alignment horizontal="center" vertical="center"/>
    </xf>
    <xf numFmtId="0" fontId="20" fillId="0" borderId="4" xfId="115" applyBorder="1" applyAlignment="1">
      <alignment horizontal="center" vertical="center"/>
    </xf>
    <xf numFmtId="0" fontId="20" fillId="0" borderId="65" xfId="115" applyBorder="1" applyAlignment="1">
      <alignment horizontal="center" vertical="center"/>
    </xf>
    <xf numFmtId="0" fontId="20" fillId="0" borderId="1" xfId="115" applyBorder="1" applyAlignment="1">
      <alignment horizontal="center" vertical="center"/>
    </xf>
    <xf numFmtId="0" fontId="20" fillId="0" borderId="51" xfId="115" applyBorder="1" applyAlignment="1">
      <alignment horizontal="center" vertical="center"/>
    </xf>
    <xf numFmtId="0" fontId="54" fillId="8" borderId="9" xfId="103" applyFont="1" applyBorder="1" applyAlignment="1" applyProtection="1">
      <alignment horizontal="center" vertical="center" wrapText="1"/>
    </xf>
    <xf numFmtId="0" fontId="54" fillId="8" borderId="8" xfId="103" applyFont="1" applyBorder="1" applyAlignment="1" applyProtection="1">
      <alignment horizontal="center" vertical="center" wrapText="1"/>
    </xf>
    <xf numFmtId="0" fontId="54" fillId="8" borderId="42" xfId="103" applyFont="1" applyBorder="1" applyAlignment="1" applyProtection="1">
      <alignment horizontal="center" vertical="center" wrapText="1"/>
    </xf>
    <xf numFmtId="43" fontId="54" fillId="8" borderId="9" xfId="108" applyFont="1" applyFill="1" applyBorder="1" applyAlignment="1" applyProtection="1">
      <alignment horizontal="center" vertical="center" wrapText="1"/>
    </xf>
    <xf numFmtId="0" fontId="54" fillId="8" borderId="8" xfId="103" applyFont="1" applyBorder="1" applyAlignment="1" applyProtection="1">
      <alignment horizontal="center" vertical="center" wrapText="1"/>
      <protection locked="0"/>
    </xf>
    <xf numFmtId="0" fontId="54" fillId="8" borderId="13" xfId="103" applyFont="1" applyBorder="1" applyAlignment="1" applyProtection="1">
      <alignment horizontal="center" vertical="center" wrapText="1"/>
      <protection locked="0"/>
    </xf>
    <xf numFmtId="0" fontId="54" fillId="8" borderId="13" xfId="103" applyFont="1" applyBorder="1" applyAlignment="1" applyProtection="1">
      <alignment horizontal="center" vertical="center" wrapText="1"/>
    </xf>
    <xf numFmtId="0" fontId="66" fillId="8" borderId="8" xfId="103" applyFont="1" applyBorder="1" applyAlignment="1" applyProtection="1">
      <alignment horizontal="center" vertical="center" wrapText="1"/>
    </xf>
    <xf numFmtId="0" fontId="66" fillId="8" borderId="13" xfId="103" applyFont="1" applyBorder="1" applyAlignment="1" applyProtection="1">
      <alignment horizontal="center" vertical="center" wrapText="1"/>
    </xf>
    <xf numFmtId="0" fontId="54" fillId="8" borderId="39" xfId="103" applyFont="1" applyBorder="1" applyAlignment="1" applyProtection="1">
      <alignment horizontal="center" vertical="center"/>
      <protection locked="0"/>
    </xf>
    <xf numFmtId="0" fontId="54" fillId="8" borderId="40" xfId="103" applyFont="1" applyBorder="1" applyAlignment="1" applyProtection="1">
      <alignment horizontal="center" vertical="center"/>
      <protection locked="0"/>
    </xf>
    <xf numFmtId="0" fontId="54" fillId="8" borderId="41" xfId="103" applyFont="1" applyBorder="1" applyAlignment="1" applyProtection="1">
      <alignment horizontal="center" vertical="center"/>
      <protection locked="0"/>
    </xf>
    <xf numFmtId="0" fontId="54" fillId="8" borderId="43" xfId="103" applyFont="1" applyBorder="1" applyAlignment="1" applyProtection="1">
      <alignment horizontal="center" vertical="center"/>
      <protection locked="0"/>
    </xf>
    <xf numFmtId="0" fontId="54" fillId="8" borderId="44" xfId="103" applyFont="1" applyBorder="1" applyAlignment="1" applyProtection="1">
      <alignment horizontal="center" vertical="center"/>
      <protection locked="0"/>
    </xf>
    <xf numFmtId="0" fontId="54" fillId="8" borderId="45" xfId="103" applyFont="1" applyBorder="1" applyAlignment="1" applyProtection="1">
      <alignment horizontal="center" vertical="center"/>
      <protection locked="0"/>
    </xf>
    <xf numFmtId="0" fontId="24" fillId="0" borderId="46" xfId="102" applyFont="1" applyBorder="1" applyAlignment="1">
      <alignment horizontal="center"/>
    </xf>
    <xf numFmtId="0" fontId="26" fillId="0" borderId="49" xfId="102" applyBorder="1" applyAlignment="1">
      <alignment horizontal="center"/>
    </xf>
    <xf numFmtId="0" fontId="26" fillId="0" borderId="53" xfId="102" applyBorder="1" applyAlignment="1">
      <alignment horizontal="center"/>
    </xf>
    <xf numFmtId="0" fontId="55" fillId="9" borderId="1" xfId="102" applyFont="1" applyFill="1" applyBorder="1" applyAlignment="1">
      <alignment horizontal="left" vertical="center" wrapText="1"/>
    </xf>
    <xf numFmtId="0" fontId="47" fillId="0" borderId="5" xfId="102" applyFont="1" applyBorder="1" applyAlignment="1">
      <alignment vertical="center" wrapText="1"/>
    </xf>
    <xf numFmtId="0" fontId="47" fillId="0" borderId="50" xfId="102" applyFont="1" applyBorder="1" applyAlignment="1">
      <alignment vertical="center" wrapText="1"/>
    </xf>
    <xf numFmtId="0" fontId="47" fillId="0" borderId="6" xfId="102" applyFont="1" applyBorder="1" applyAlignment="1">
      <alignment vertical="center" wrapText="1"/>
    </xf>
    <xf numFmtId="0" fontId="47" fillId="0" borderId="5" xfId="102" applyFont="1" applyBorder="1" applyAlignment="1">
      <alignment horizontal="center" vertical="center" wrapText="1"/>
    </xf>
    <xf numFmtId="0" fontId="47" fillId="0" borderId="50" xfId="102" applyFont="1" applyBorder="1" applyAlignment="1">
      <alignment horizontal="center" vertical="center" wrapText="1"/>
    </xf>
    <xf numFmtId="0" fontId="47" fillId="0" borderId="6" xfId="102" applyFont="1" applyBorder="1" applyAlignment="1">
      <alignment horizontal="center" vertical="center" wrapText="1"/>
    </xf>
    <xf numFmtId="0" fontId="55" fillId="0" borderId="5" xfId="102" applyFont="1" applyBorder="1" applyAlignment="1">
      <alignment horizontal="center" vertical="center" wrapText="1"/>
    </xf>
    <xf numFmtId="0" fontId="55" fillId="0" borderId="50" xfId="102" applyFont="1" applyBorder="1" applyAlignment="1">
      <alignment horizontal="center" vertical="center" wrapText="1"/>
    </xf>
    <xf numFmtId="0" fontId="55" fillId="0" borderId="6" xfId="102" applyFont="1" applyBorder="1" applyAlignment="1">
      <alignment horizontal="center" vertical="center" wrapText="1"/>
    </xf>
    <xf numFmtId="0" fontId="55" fillId="6" borderId="68" xfId="97" applyFont="1" applyBorder="1" applyAlignment="1">
      <alignment horizontal="center"/>
    </xf>
    <xf numFmtId="0" fontId="55" fillId="6" borderId="72" xfId="97" applyFont="1" applyBorder="1" applyAlignment="1">
      <alignment horizontal="center"/>
    </xf>
    <xf numFmtId="0" fontId="57" fillId="19" borderId="90" xfId="146" applyFont="1" applyFill="1" applyBorder="1" applyAlignment="1">
      <alignment horizontal="center" vertical="center"/>
    </xf>
    <xf numFmtId="0" fontId="57" fillId="19" borderId="91" xfId="146" applyFont="1" applyFill="1" applyBorder="1" applyAlignment="1">
      <alignment horizontal="center" vertical="center"/>
    </xf>
    <xf numFmtId="0" fontId="57" fillId="19" borderId="92" xfId="146" applyFont="1" applyFill="1" applyBorder="1" applyAlignment="1">
      <alignment horizontal="center" vertical="center"/>
    </xf>
    <xf numFmtId="0" fontId="57" fillId="19" borderId="82" xfId="146" applyFont="1" applyFill="1" applyBorder="1" applyAlignment="1">
      <alignment horizontal="center" vertical="center"/>
    </xf>
    <xf numFmtId="0" fontId="57" fillId="19" borderId="83" xfId="146" applyFont="1" applyFill="1" applyBorder="1" applyAlignment="1">
      <alignment horizontal="center" vertical="center"/>
    </xf>
    <xf numFmtId="0" fontId="57" fillId="19" borderId="84" xfId="146" applyFont="1" applyFill="1" applyBorder="1" applyAlignment="1">
      <alignment horizontal="center" vertical="center"/>
    </xf>
    <xf numFmtId="0" fontId="53" fillId="5" borderId="7" xfId="97" applyFont="1" applyFill="1" applyBorder="1" applyAlignment="1">
      <alignment horizontal="center" vertical="center" wrapText="1"/>
    </xf>
    <xf numFmtId="0" fontId="53" fillId="5" borderId="0" xfId="97" applyFont="1" applyFill="1" applyBorder="1" applyAlignment="1">
      <alignment horizontal="center" vertical="center" wrapText="1"/>
    </xf>
    <xf numFmtId="0" fontId="57" fillId="8" borderId="77" xfId="145" applyFont="1" applyBorder="1" applyAlignment="1" applyProtection="1">
      <alignment horizontal="center" vertical="center" wrapText="1"/>
    </xf>
    <xf numFmtId="177" fontId="57" fillId="8" borderId="77" xfId="108" applyNumberFormat="1" applyFont="1" applyFill="1" applyBorder="1" applyAlignment="1" applyProtection="1">
      <alignment vertical="center" wrapText="1"/>
    </xf>
    <xf numFmtId="0" fontId="57" fillId="8" borderId="77" xfId="145" applyFont="1" applyBorder="1" applyAlignment="1" applyProtection="1">
      <alignment horizontal="center" vertical="center" wrapText="1"/>
      <protection locked="0"/>
    </xf>
    <xf numFmtId="0" fontId="57" fillId="8" borderId="77" xfId="145" applyFont="1" applyBorder="1" applyAlignment="1" applyProtection="1">
      <alignment horizontal="center" vertical="center"/>
      <protection locked="0"/>
    </xf>
    <xf numFmtId="0" fontId="57" fillId="19" borderId="90" xfId="146" applyFont="1" applyFill="1" applyBorder="1" applyAlignment="1">
      <alignment horizontal="center" vertical="center" wrapText="1"/>
    </xf>
    <xf numFmtId="0" fontId="57" fillId="19" borderId="92" xfId="146" applyFont="1" applyFill="1" applyBorder="1" applyAlignment="1">
      <alignment horizontal="center" vertical="center" wrapText="1"/>
    </xf>
    <xf numFmtId="0" fontId="57" fillId="19" borderId="82" xfId="146" applyFont="1" applyFill="1" applyBorder="1" applyAlignment="1">
      <alignment horizontal="center" vertical="center" wrapText="1"/>
    </xf>
    <xf numFmtId="0" fontId="57" fillId="19" borderId="84" xfId="146" applyFont="1" applyFill="1" applyBorder="1" applyAlignment="1">
      <alignment horizontal="center" vertical="center" wrapText="1"/>
    </xf>
    <xf numFmtId="0" fontId="57" fillId="8" borderId="77" xfId="127" applyFont="1" applyBorder="1" applyAlignment="1" applyProtection="1">
      <alignment horizontal="center" vertical="center" wrapText="1"/>
    </xf>
    <xf numFmtId="0" fontId="57" fillId="19" borderId="46" xfId="126" applyFont="1" applyFill="1" applyBorder="1" applyAlignment="1">
      <alignment horizontal="center" vertical="center"/>
    </xf>
    <xf numFmtId="0" fontId="57" fillId="19" borderId="69" xfId="126" applyFont="1" applyFill="1" applyBorder="1" applyAlignment="1">
      <alignment horizontal="center" vertical="center"/>
    </xf>
    <xf numFmtId="0" fontId="57" fillId="19" borderId="20" xfId="126" applyFont="1" applyFill="1" applyBorder="1" applyAlignment="1">
      <alignment horizontal="center" vertical="center"/>
    </xf>
    <xf numFmtId="0" fontId="88" fillId="0" borderId="80" xfId="126" applyFont="1" applyFill="1" applyBorder="1" applyAlignment="1">
      <alignment horizontal="center" vertical="center" wrapText="1"/>
    </xf>
    <xf numFmtId="0" fontId="88" fillId="0" borderId="80" xfId="126" applyFont="1" applyFill="1" applyBorder="1" applyAlignment="1">
      <alignment horizontal="center" vertical="center" wrapText="1" readingOrder="1"/>
    </xf>
    <xf numFmtId="0" fontId="88" fillId="0" borderId="80" xfId="126" applyFont="1" applyFill="1" applyBorder="1" applyAlignment="1">
      <alignment horizontal="left" vertical="top" wrapText="1" indent="1" readingOrder="1"/>
    </xf>
    <xf numFmtId="0" fontId="88" fillId="0" borderId="80" xfId="126" applyFont="1" applyFill="1" applyBorder="1" applyAlignment="1">
      <alignment horizontal="left" vertical="top" indent="1"/>
    </xf>
    <xf numFmtId="177" fontId="57" fillId="8" borderId="77" xfId="108" applyNumberFormat="1" applyFont="1" applyFill="1" applyBorder="1" applyAlignment="1" applyProtection="1">
      <alignment horizontal="center" vertical="center" wrapText="1"/>
    </xf>
    <xf numFmtId="0" fontId="57" fillId="8" borderId="77" xfId="127" applyFont="1" applyBorder="1" applyAlignment="1" applyProtection="1">
      <alignment horizontal="center" vertical="center" wrapText="1"/>
      <protection locked="0"/>
    </xf>
    <xf numFmtId="0" fontId="57" fillId="19" borderId="10" xfId="126" applyFont="1" applyFill="1" applyBorder="1" applyAlignment="1">
      <alignment horizontal="center" vertical="center"/>
    </xf>
    <xf numFmtId="0" fontId="57" fillId="19" borderId="11" xfId="126" applyFont="1" applyFill="1" applyBorder="1" applyAlignment="1">
      <alignment horizontal="center" vertical="center"/>
    </xf>
    <xf numFmtId="0" fontId="57" fillId="19" borderId="71" xfId="126" applyFont="1" applyFill="1" applyBorder="1" applyAlignment="1">
      <alignment horizontal="center" vertical="center"/>
    </xf>
    <xf numFmtId="0" fontId="57" fillId="8" borderId="77" xfId="127" applyFont="1" applyBorder="1" applyAlignment="1" applyProtection="1">
      <alignment horizontal="center" vertical="center"/>
      <protection locked="0"/>
    </xf>
    <xf numFmtId="0" fontId="57" fillId="8" borderId="77" xfId="136" applyFont="1" applyBorder="1" applyAlignment="1" applyProtection="1">
      <alignment horizontal="center" vertical="center" wrapText="1"/>
      <protection locked="0"/>
    </xf>
    <xf numFmtId="0" fontId="68" fillId="0" borderId="63" xfId="0" applyFont="1" applyBorder="1" applyAlignment="1">
      <alignment horizontal="center" vertical="center" wrapText="1"/>
    </xf>
    <xf numFmtId="0" fontId="68" fillId="0" borderId="53" xfId="0" applyFont="1" applyBorder="1" applyAlignment="1">
      <alignment horizontal="center" vertical="center" wrapText="1"/>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68" fillId="0" borderId="1" xfId="0" applyFont="1" applyBorder="1" applyAlignment="1">
      <alignment horizontal="center"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left" vertical="center" wrapText="1" indent="1"/>
    </xf>
    <xf numFmtId="0" fontId="0" fillId="0" borderId="53" xfId="0" applyBorder="1" applyAlignment="1">
      <alignment horizontal="left" vertical="center" wrapText="1" indent="1"/>
    </xf>
    <xf numFmtId="0" fontId="0" fillId="0" borderId="63" xfId="0" applyFont="1" applyBorder="1" applyAlignment="1">
      <alignment horizontal="left" vertical="center" wrapText="1" indent="1" readingOrder="1"/>
    </xf>
    <xf numFmtId="0" fontId="0" fillId="0" borderId="49" xfId="0" applyFont="1" applyBorder="1" applyAlignment="1">
      <alignment horizontal="left" vertical="center" wrapText="1" indent="1" readingOrder="1"/>
    </xf>
    <xf numFmtId="0" fontId="0" fillId="0" borderId="53" xfId="0" applyFont="1" applyBorder="1" applyAlignment="1">
      <alignment horizontal="left" vertical="center" wrapText="1" indent="1" readingOrder="1"/>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64" xfId="0" applyFont="1" applyBorder="1" applyAlignment="1">
      <alignment horizontal="left" indent="1"/>
    </xf>
    <xf numFmtId="3" fontId="54" fillId="8" borderId="9" xfId="117" applyNumberFormat="1" applyFont="1" applyBorder="1" applyAlignment="1" applyProtection="1">
      <alignment horizontal="center" vertical="center" wrapText="1"/>
    </xf>
    <xf numFmtId="0" fontId="53" fillId="5" borderId="7" xfId="129" applyFont="1" applyFill="1" applyBorder="1" applyAlignment="1">
      <alignment horizontal="center" vertical="center" wrapText="1"/>
    </xf>
    <xf numFmtId="0" fontId="53" fillId="5" borderId="0" xfId="129" applyFont="1" applyFill="1" applyBorder="1" applyAlignment="1">
      <alignment horizontal="center" vertical="center" wrapText="1"/>
    </xf>
    <xf numFmtId="0" fontId="88" fillId="0" borderId="81" xfId="129" applyFont="1" applyFill="1" applyBorder="1" applyAlignment="1">
      <alignment horizontal="center" vertical="center"/>
    </xf>
    <xf numFmtId="0" fontId="89" fillId="8" borderId="77" xfId="127" applyFont="1" applyBorder="1" applyAlignment="1" applyProtection="1">
      <alignment horizontal="center" vertical="center" wrapText="1"/>
    </xf>
    <xf numFmtId="0" fontId="88" fillId="0" borderId="80" xfId="129" applyFont="1" applyFill="1" applyBorder="1" applyAlignment="1">
      <alignment horizontal="center" vertical="center" wrapText="1"/>
    </xf>
    <xf numFmtId="0" fontId="89" fillId="19" borderId="99" xfId="146" applyFont="1" applyFill="1" applyBorder="1" applyAlignment="1">
      <alignment horizontal="center" vertical="center" wrapText="1"/>
    </xf>
    <xf numFmtId="0" fontId="89" fillId="19" borderId="97" xfId="146" applyFont="1" applyFill="1" applyBorder="1" applyAlignment="1">
      <alignment horizontal="center" vertical="center" wrapText="1"/>
    </xf>
    <xf numFmtId="0" fontId="89" fillId="19" borderId="3" xfId="146" applyFont="1" applyFill="1" applyBorder="1" applyAlignment="1">
      <alignment horizontal="center" vertical="center" wrapText="1"/>
    </xf>
    <xf numFmtId="0" fontId="89" fillId="19" borderId="81" xfId="146" applyFont="1" applyFill="1" applyBorder="1" applyAlignment="1">
      <alignment horizontal="center" vertical="center" wrapText="1"/>
    </xf>
    <xf numFmtId="0" fontId="89" fillId="19" borderId="77" xfId="127" applyFont="1" applyFill="1" applyBorder="1" applyAlignment="1" applyProtection="1">
      <alignment horizontal="center" vertical="center" wrapText="1"/>
    </xf>
    <xf numFmtId="164" fontId="88" fillId="0" borderId="1" xfId="133" applyFont="1" applyFill="1" applyBorder="1" applyAlignment="1">
      <alignment horizontal="left" vertical="center" wrapText="1"/>
    </xf>
    <xf numFmtId="0" fontId="88" fillId="0" borderId="1" xfId="129" applyFont="1" applyFill="1" applyBorder="1" applyAlignment="1">
      <alignment horizontal="center" vertical="center"/>
    </xf>
    <xf numFmtId="0" fontId="89" fillId="19" borderId="77" xfId="146" applyFont="1" applyFill="1" applyBorder="1" applyAlignment="1">
      <alignment horizontal="center" vertical="center"/>
    </xf>
    <xf numFmtId="0" fontId="88" fillId="0" borderId="1" xfId="129" applyFont="1" applyFill="1" applyBorder="1" applyAlignment="1">
      <alignment horizontal="left" vertical="center" wrapText="1"/>
    </xf>
    <xf numFmtId="177" fontId="89" fillId="19" borderId="77" xfId="108" applyNumberFormat="1" applyFont="1" applyFill="1" applyBorder="1" applyAlignment="1" applyProtection="1">
      <alignment horizontal="center" vertical="center" wrapText="1"/>
    </xf>
    <xf numFmtId="177" fontId="88" fillId="0" borderId="1" xfId="108" applyNumberFormat="1" applyFont="1" applyFill="1" applyBorder="1" applyAlignment="1">
      <alignment horizontal="right" vertical="center"/>
    </xf>
    <xf numFmtId="0" fontId="88" fillId="0" borderId="1" xfId="129" applyNumberFormat="1" applyFont="1" applyFill="1" applyBorder="1" applyAlignment="1">
      <alignment horizontal="center" vertical="center"/>
    </xf>
    <xf numFmtId="0" fontId="89" fillId="19" borderId="77" xfId="113" applyFont="1" applyFill="1" applyBorder="1" applyAlignment="1" applyProtection="1">
      <alignment horizontal="center" vertical="center" wrapText="1"/>
      <protection locked="0"/>
    </xf>
    <xf numFmtId="0" fontId="89" fillId="19" borderId="77" xfId="113" applyFont="1" applyFill="1" applyBorder="1" applyAlignment="1" applyProtection="1">
      <alignment horizontal="center" vertical="center"/>
      <protection locked="0"/>
    </xf>
    <xf numFmtId="0" fontId="89" fillId="19" borderId="77" xfId="113" applyFont="1" applyFill="1" applyBorder="1" applyAlignment="1" applyProtection="1">
      <alignment horizontal="center" vertical="center" wrapText="1"/>
    </xf>
    <xf numFmtId="0" fontId="49" fillId="6" borderId="7" xfId="97" applyFont="1" applyBorder="1" applyAlignment="1">
      <alignment horizontal="center" vertical="center" wrapText="1"/>
    </xf>
    <xf numFmtId="0" fontId="49" fillId="6" borderId="0" xfId="97" applyFont="1" applyBorder="1" applyAlignment="1">
      <alignment horizontal="center" vertical="center" wrapText="1"/>
    </xf>
    <xf numFmtId="0" fontId="31" fillId="19" borderId="9" xfId="113" applyFont="1" applyFill="1" applyBorder="1" applyAlignment="1" applyProtection="1">
      <alignment horizontal="center" vertical="center" wrapText="1"/>
    </xf>
    <xf numFmtId="179" fontId="31" fillId="19" borderId="9" xfId="112" applyNumberFormat="1" applyFont="1" applyFill="1" applyBorder="1" applyAlignment="1" applyProtection="1">
      <alignment horizontal="center" vertical="center" wrapText="1"/>
    </xf>
    <xf numFmtId="0" fontId="78" fillId="19" borderId="9" xfId="113" applyFont="1" applyFill="1" applyBorder="1" applyAlignment="1" applyProtection="1">
      <alignment horizontal="center" vertical="center" wrapText="1"/>
      <protection locked="0"/>
    </xf>
    <xf numFmtId="0" fontId="31" fillId="19" borderId="9" xfId="113" applyFont="1" applyFill="1" applyBorder="1" applyAlignment="1" applyProtection="1">
      <alignment horizontal="center" vertical="center"/>
      <protection locked="0"/>
    </xf>
    <xf numFmtId="0" fontId="31" fillId="19" borderId="9" xfId="113" applyFont="1" applyFill="1" applyBorder="1" applyAlignment="1" applyProtection="1">
      <alignment horizontal="center" vertical="center" wrapText="1"/>
      <protection locked="0"/>
    </xf>
    <xf numFmtId="0" fontId="31" fillId="19" borderId="8" xfId="113" applyFont="1" applyFill="1" applyBorder="1" applyAlignment="1" applyProtection="1">
      <alignment horizontal="center" vertical="center"/>
      <protection locked="0"/>
    </xf>
    <xf numFmtId="0" fontId="31" fillId="19" borderId="42" xfId="113" applyFont="1" applyFill="1" applyBorder="1" applyAlignment="1" applyProtection="1">
      <alignment horizontal="center" vertical="center"/>
      <protection locked="0"/>
    </xf>
    <xf numFmtId="0" fontId="31" fillId="19" borderId="13" xfId="113" applyFont="1" applyFill="1" applyBorder="1" applyAlignment="1" applyProtection="1">
      <alignment horizontal="center" vertical="center"/>
      <protection locked="0"/>
    </xf>
    <xf numFmtId="0" fontId="21" fillId="0" borderId="63" xfId="109" applyFont="1" applyBorder="1" applyAlignment="1">
      <alignment horizontal="center" vertical="center" wrapText="1"/>
    </xf>
    <xf numFmtId="0" fontId="21" fillId="0" borderId="49" xfId="109" applyFont="1" applyBorder="1" applyAlignment="1">
      <alignment horizontal="center" vertical="center" wrapText="1"/>
    </xf>
    <xf numFmtId="0" fontId="21" fillId="0" borderId="64" xfId="109" applyFont="1" applyBorder="1" applyAlignment="1">
      <alignment horizontal="center" vertical="center" wrapText="1"/>
    </xf>
    <xf numFmtId="164" fontId="21" fillId="0" borderId="5" xfId="112" applyFont="1" applyBorder="1" applyAlignment="1">
      <alignment horizontal="left" vertical="center" wrapText="1"/>
    </xf>
    <xf numFmtId="164" fontId="21" fillId="0" borderId="36" xfId="112" applyFont="1" applyBorder="1" applyAlignment="1">
      <alignment horizontal="left" vertical="center" wrapText="1"/>
    </xf>
    <xf numFmtId="0" fontId="21" fillId="0" borderId="5" xfId="109" applyFont="1" applyBorder="1" applyAlignment="1">
      <alignment horizontal="left" vertical="center"/>
    </xf>
    <xf numFmtId="0" fontId="21" fillId="0" borderId="36" xfId="109" applyFont="1" applyBorder="1" applyAlignment="1">
      <alignment horizontal="left" vertical="center"/>
    </xf>
    <xf numFmtId="179" fontId="21" fillId="0" borderId="5" xfId="112" applyNumberFormat="1" applyFont="1" applyBorder="1" applyAlignment="1">
      <alignment horizontal="right" vertical="center"/>
    </xf>
    <xf numFmtId="179" fontId="21" fillId="0" borderId="36" xfId="112" applyNumberFormat="1" applyFont="1" applyBorder="1" applyAlignment="1">
      <alignment horizontal="right" vertical="center"/>
    </xf>
    <xf numFmtId="0" fontId="21" fillId="0" borderId="5" xfId="109" applyNumberFormat="1" applyFont="1" applyBorder="1" applyAlignment="1">
      <alignment horizontal="center" vertical="center"/>
    </xf>
    <xf numFmtId="0" fontId="21" fillId="0" borderId="36" xfId="109" applyNumberFormat="1" applyFont="1" applyBorder="1" applyAlignment="1">
      <alignment horizontal="center" vertical="center"/>
    </xf>
    <xf numFmtId="0" fontId="21" fillId="0" borderId="5" xfId="109" applyFont="1" applyBorder="1" applyAlignment="1">
      <alignment horizontal="center" vertical="center"/>
    </xf>
    <xf numFmtId="0" fontId="21" fillId="0" borderId="36" xfId="109" applyFont="1" applyBorder="1" applyAlignment="1">
      <alignment horizontal="center" vertical="center"/>
    </xf>
    <xf numFmtId="0" fontId="57" fillId="8" borderId="77" xfId="159" applyFont="1" applyBorder="1" applyAlignment="1" applyProtection="1">
      <alignment horizontal="center" vertical="center"/>
      <protection locked="0"/>
    </xf>
    <xf numFmtId="0" fontId="57" fillId="8" borderId="77" xfId="160" applyFont="1" applyBorder="1" applyAlignment="1" applyProtection="1">
      <alignment horizontal="center" vertical="center" wrapText="1"/>
      <protection locked="0"/>
    </xf>
    <xf numFmtId="0" fontId="88" fillId="0" borderId="100" xfId="158" applyFont="1" applyFill="1" applyBorder="1" applyAlignment="1">
      <alignment horizontal="left" vertical="center" wrapText="1"/>
    </xf>
    <xf numFmtId="0" fontId="88" fillId="0" borderId="101" xfId="158" applyFont="1" applyFill="1" applyBorder="1" applyAlignment="1">
      <alignment horizontal="left" vertical="center" wrapText="1"/>
    </xf>
    <xf numFmtId="0" fontId="88" fillId="0" borderId="79" xfId="158" applyFont="1" applyFill="1" applyBorder="1" applyAlignment="1">
      <alignment horizontal="left" vertical="center" wrapText="1"/>
    </xf>
    <xf numFmtId="0" fontId="89" fillId="19" borderId="77" xfId="146" applyFont="1" applyFill="1" applyBorder="1" applyAlignment="1">
      <alignment horizontal="center" vertical="center" wrapText="1"/>
    </xf>
    <xf numFmtId="0" fontId="88" fillId="0" borderId="81" xfId="158" applyFont="1" applyFill="1" applyBorder="1" applyAlignment="1">
      <alignment horizontal="center" vertical="center" wrapText="1"/>
    </xf>
    <xf numFmtId="0" fontId="57" fillId="8" borderId="77" xfId="159" applyFont="1" applyBorder="1" applyAlignment="1" applyProtection="1">
      <alignment horizontal="center" vertical="center" wrapText="1"/>
    </xf>
    <xf numFmtId="0" fontId="57" fillId="8" borderId="77" xfId="159" applyFont="1" applyBorder="1" applyAlignment="1" applyProtection="1">
      <alignment horizontal="center" vertical="center" wrapText="1"/>
      <protection locked="0"/>
    </xf>
    <xf numFmtId="0" fontId="88" fillId="0" borderId="102" xfId="154" applyFont="1" applyFill="1" applyBorder="1" applyAlignment="1">
      <alignment horizontal="center" vertical="center" wrapText="1"/>
    </xf>
    <xf numFmtId="0" fontId="88" fillId="0" borderId="103" xfId="154" applyFont="1" applyFill="1" applyBorder="1" applyAlignment="1">
      <alignment horizontal="center" vertical="center" wrapText="1"/>
    </xf>
    <xf numFmtId="0" fontId="88" fillId="0" borderId="78" xfId="154" applyFont="1" applyFill="1" applyBorder="1" applyAlignment="1">
      <alignment horizontal="center" vertical="center" wrapText="1"/>
    </xf>
    <xf numFmtId="0" fontId="88" fillId="0" borderId="81" xfId="154" applyFont="1" applyFill="1" applyBorder="1" applyAlignment="1">
      <alignment horizontal="center" vertical="center"/>
    </xf>
    <xf numFmtId="0" fontId="57" fillId="8" borderId="77" xfId="156" applyFont="1" applyBorder="1" applyAlignment="1" applyProtection="1">
      <alignment horizontal="center" vertical="center" wrapText="1"/>
      <protection locked="0"/>
    </xf>
    <xf numFmtId="0" fontId="57" fillId="8" borderId="77" xfId="155" applyFont="1" applyBorder="1" applyAlignment="1" applyProtection="1">
      <alignment horizontal="center" vertical="center" wrapText="1"/>
    </xf>
    <xf numFmtId="0" fontId="57" fillId="8" borderId="77" xfId="155" applyFont="1" applyBorder="1" applyAlignment="1" applyProtection="1">
      <alignment horizontal="center" vertical="center" wrapText="1"/>
      <protection locked="0"/>
    </xf>
    <xf numFmtId="0" fontId="88" fillId="0" borderId="1" xfId="154" applyFont="1" applyFill="1" applyBorder="1" applyAlignment="1">
      <alignment vertical="center" wrapText="1"/>
    </xf>
    <xf numFmtId="0" fontId="57" fillId="8" borderId="77" xfId="155" applyFont="1" applyBorder="1" applyAlignment="1" applyProtection="1">
      <alignment horizontal="center" vertical="center"/>
      <protection locked="0"/>
    </xf>
    <xf numFmtId="0" fontId="58" fillId="19" borderId="1" xfId="154" applyFont="1" applyFill="1" applyBorder="1" applyAlignment="1">
      <alignment horizontal="left" wrapText="1"/>
    </xf>
    <xf numFmtId="0" fontId="20" fillId="0" borderId="46" xfId="102" applyFont="1" applyBorder="1" applyAlignment="1">
      <alignment horizontal="center"/>
    </xf>
    <xf numFmtId="0" fontId="58" fillId="0" borderId="106" xfId="134" applyFont="1" applyBorder="1" applyAlignment="1">
      <alignment horizontal="center" vertical="center"/>
    </xf>
    <xf numFmtId="0" fontId="58" fillId="0" borderId="0" xfId="134" applyFont="1" applyAlignment="1">
      <alignment horizontal="center" vertical="center"/>
    </xf>
    <xf numFmtId="0" fontId="57" fillId="8" borderId="77" xfId="119" applyFont="1" applyBorder="1" applyAlignment="1" applyProtection="1">
      <alignment horizontal="center" vertical="center" wrapText="1"/>
    </xf>
    <xf numFmtId="0" fontId="89" fillId="19" borderId="104" xfId="146" applyFont="1" applyFill="1" applyBorder="1" applyAlignment="1">
      <alignment horizontal="center" vertical="center" wrapText="1"/>
    </xf>
    <xf numFmtId="0" fontId="89" fillId="19" borderId="105" xfId="146" applyFont="1" applyFill="1" applyBorder="1" applyAlignment="1">
      <alignment horizontal="center" vertical="center" wrapText="1"/>
    </xf>
    <xf numFmtId="0" fontId="88" fillId="0" borderId="1" xfId="134" applyFont="1" applyFill="1" applyBorder="1" applyAlignment="1">
      <alignment horizontal="center" vertical="center" wrapText="1"/>
    </xf>
    <xf numFmtId="0" fontId="57" fillId="8" borderId="77" xfId="136" applyFont="1" applyBorder="1" applyAlignment="1" applyProtection="1">
      <alignment horizontal="center" vertical="center"/>
      <protection locked="0"/>
    </xf>
    <xf numFmtId="0" fontId="88" fillId="0" borderId="100" xfId="134" applyFont="1" applyFill="1" applyBorder="1" applyAlignment="1">
      <alignment horizontal="center" vertical="center" wrapText="1"/>
    </xf>
    <xf numFmtId="0" fontId="88" fillId="0" borderId="79" xfId="134" applyFont="1" applyFill="1" applyBorder="1" applyAlignment="1">
      <alignment horizontal="center" vertical="center" wrapText="1"/>
    </xf>
    <xf numFmtId="0" fontId="88" fillId="0" borderId="101" xfId="134" applyFont="1" applyFill="1" applyBorder="1" applyAlignment="1">
      <alignment horizontal="center" vertical="center" wrapText="1"/>
    </xf>
    <xf numFmtId="0" fontId="88" fillId="0" borderId="68" xfId="134" applyFont="1" applyFill="1" applyBorder="1" applyAlignment="1">
      <alignment horizontal="center"/>
    </xf>
    <xf numFmtId="0" fontId="88" fillId="0" borderId="67" xfId="134" applyFont="1" applyFill="1" applyBorder="1" applyAlignment="1">
      <alignment horizontal="center"/>
    </xf>
    <xf numFmtId="0" fontId="88" fillId="0" borderId="61" xfId="134" applyFont="1" applyFill="1" applyBorder="1" applyAlignment="1">
      <alignment horizontal="center"/>
    </xf>
    <xf numFmtId="0" fontId="88" fillId="0" borderId="100" xfId="134" applyFont="1" applyFill="1" applyBorder="1" applyAlignment="1">
      <alignment horizontal="center"/>
    </xf>
    <xf numFmtId="0" fontId="88" fillId="0" borderId="101" xfId="134" applyFont="1" applyFill="1" applyBorder="1" applyAlignment="1">
      <alignment horizontal="center"/>
    </xf>
    <xf numFmtId="0" fontId="88" fillId="0" borderId="79" xfId="134" applyFont="1" applyFill="1" applyBorder="1" applyAlignment="1">
      <alignment horizontal="center"/>
    </xf>
    <xf numFmtId="0" fontId="89" fillId="9" borderId="100" xfId="144" applyFont="1" applyFill="1" applyBorder="1" applyAlignment="1">
      <alignment horizontal="center" vertical="center" wrapText="1"/>
    </xf>
    <xf numFmtId="0" fontId="89" fillId="9" borderId="101" xfId="144" applyFont="1" applyFill="1" applyBorder="1" applyAlignment="1">
      <alignment horizontal="center" vertical="center" wrapText="1"/>
    </xf>
    <xf numFmtId="0" fontId="89" fillId="9" borderId="79" xfId="144" applyFont="1" applyFill="1" applyBorder="1" applyAlignment="1">
      <alignment horizontal="center" vertical="center" wrapText="1"/>
    </xf>
    <xf numFmtId="0" fontId="51" fillId="0" borderId="25" xfId="115" applyFont="1" applyBorder="1" applyAlignment="1">
      <alignment horizontal="center" vertical="center" wrapText="1"/>
    </xf>
    <xf numFmtId="0" fontId="50" fillId="8" borderId="10" xfId="117" applyFont="1" applyBorder="1" applyAlignment="1" applyProtection="1">
      <alignment horizontal="center" vertical="center"/>
      <protection locked="0"/>
    </xf>
    <xf numFmtId="0" fontId="50" fillId="8" borderId="11" xfId="117" applyFont="1" applyBorder="1" applyAlignment="1" applyProtection="1">
      <alignment horizontal="center" vertical="center"/>
      <protection locked="0"/>
    </xf>
    <xf numFmtId="0" fontId="50" fillId="8" borderId="12" xfId="117" applyFont="1" applyBorder="1" applyAlignment="1" applyProtection="1">
      <alignment horizontal="center" vertical="center"/>
      <protection locked="0"/>
    </xf>
    <xf numFmtId="0" fontId="50" fillId="8" borderId="8" xfId="117" applyFont="1" applyBorder="1" applyAlignment="1" applyProtection="1">
      <alignment horizontal="center" vertical="center" wrapText="1"/>
    </xf>
    <xf numFmtId="0" fontId="50" fillId="8" borderId="13" xfId="117" applyFont="1" applyBorder="1" applyAlignment="1" applyProtection="1">
      <alignment horizontal="center" vertical="center" wrapText="1"/>
    </xf>
    <xf numFmtId="0" fontId="51" fillId="0" borderId="20" xfId="115" applyFont="1" applyBorder="1" applyAlignment="1">
      <alignment horizontal="center" vertical="center" wrapText="1"/>
    </xf>
    <xf numFmtId="0" fontId="26" fillId="0" borderId="2" xfId="102" applyBorder="1" applyAlignment="1">
      <alignment horizontal="center" vertical="center"/>
    </xf>
    <xf numFmtId="0" fontId="26" fillId="0" borderId="4" xfId="102" applyBorder="1" applyAlignment="1">
      <alignment horizontal="center" vertical="center"/>
    </xf>
    <xf numFmtId="0" fontId="26" fillId="0" borderId="3" xfId="102" applyBorder="1" applyAlignment="1">
      <alignment horizontal="center" vertical="center"/>
    </xf>
    <xf numFmtId="0" fontId="54" fillId="8" borderId="9" xfId="122" applyFont="1" applyBorder="1" applyAlignment="1" applyProtection="1">
      <alignment horizontal="center" vertical="center" wrapText="1"/>
    </xf>
    <xf numFmtId="0" fontId="54" fillId="8" borderId="8" xfId="122" applyFont="1" applyBorder="1" applyAlignment="1" applyProtection="1">
      <alignment horizontal="center" vertical="center" wrapText="1"/>
    </xf>
    <xf numFmtId="0" fontId="54" fillId="8" borderId="42" xfId="122" applyFont="1" applyBorder="1" applyAlignment="1" applyProtection="1">
      <alignment horizontal="center" vertical="center" wrapText="1"/>
    </xf>
    <xf numFmtId="0" fontId="54" fillId="8" borderId="13" xfId="122" applyFont="1" applyBorder="1" applyAlignment="1" applyProtection="1">
      <alignment horizontal="center" vertical="center" wrapText="1"/>
    </xf>
    <xf numFmtId="0" fontId="54" fillId="8" borderId="8" xfId="122" applyFont="1" applyBorder="1" applyAlignment="1" applyProtection="1">
      <alignment horizontal="center" vertical="center" wrapText="1"/>
      <protection locked="0"/>
    </xf>
    <xf numFmtId="0" fontId="54" fillId="8" borderId="13" xfId="122" applyFont="1" applyBorder="1" applyAlignment="1" applyProtection="1">
      <alignment horizontal="center" vertical="center" wrapText="1"/>
      <protection locked="0"/>
    </xf>
    <xf numFmtId="0" fontId="54" fillId="8" borderId="39" xfId="122" applyFont="1" applyBorder="1" applyAlignment="1" applyProtection="1">
      <alignment horizontal="center" vertical="center"/>
      <protection locked="0"/>
    </xf>
    <xf numFmtId="0" fontId="54" fillId="8" borderId="40" xfId="122" applyFont="1" applyBorder="1" applyAlignment="1" applyProtection="1">
      <alignment horizontal="center" vertical="center"/>
      <protection locked="0"/>
    </xf>
    <xf numFmtId="0" fontId="54" fillId="8" borderId="41" xfId="122" applyFont="1" applyBorder="1" applyAlignment="1" applyProtection="1">
      <alignment horizontal="center" vertical="center"/>
      <protection locked="0"/>
    </xf>
    <xf numFmtId="0" fontId="54" fillId="8" borderId="43" xfId="122" applyFont="1" applyBorder="1" applyAlignment="1" applyProtection="1">
      <alignment horizontal="center" vertical="center"/>
      <protection locked="0"/>
    </xf>
    <xf numFmtId="0" fontId="54" fillId="8" borderId="44" xfId="122" applyFont="1" applyBorder="1" applyAlignment="1" applyProtection="1">
      <alignment horizontal="center" vertical="center"/>
      <protection locked="0"/>
    </xf>
    <xf numFmtId="0" fontId="54" fillId="8" borderId="45" xfId="122" applyFont="1" applyBorder="1" applyAlignment="1" applyProtection="1">
      <alignment horizontal="center" vertical="center"/>
      <protection locked="0"/>
    </xf>
    <xf numFmtId="0" fontId="54" fillId="8" borderId="9" xfId="105" applyFont="1" applyBorder="1" applyAlignment="1" applyProtection="1">
      <alignment horizontal="center" vertical="center" wrapText="1"/>
    </xf>
    <xf numFmtId="0" fontId="54" fillId="8" borderId="8" xfId="105" applyFont="1" applyBorder="1" applyAlignment="1" applyProtection="1">
      <alignment horizontal="center" vertical="center" wrapText="1"/>
    </xf>
    <xf numFmtId="0" fontId="54" fillId="8" borderId="42" xfId="105" applyFont="1" applyBorder="1" applyAlignment="1" applyProtection="1">
      <alignment horizontal="center" vertical="center" wrapText="1"/>
    </xf>
    <xf numFmtId="0" fontId="54" fillId="8" borderId="13" xfId="105" applyFont="1" applyBorder="1" applyAlignment="1" applyProtection="1">
      <alignment horizontal="center" vertical="center" wrapText="1"/>
    </xf>
    <xf numFmtId="0" fontId="54" fillId="8" borderId="8" xfId="105" applyFont="1" applyBorder="1" applyAlignment="1" applyProtection="1">
      <alignment horizontal="center" vertical="center" wrapText="1"/>
      <protection locked="0"/>
    </xf>
    <xf numFmtId="0" fontId="54" fillId="8" borderId="13" xfId="105" applyFont="1" applyBorder="1" applyAlignment="1" applyProtection="1">
      <alignment horizontal="center" vertical="center" wrapText="1"/>
      <protection locked="0"/>
    </xf>
    <xf numFmtId="0" fontId="54" fillId="8" borderId="39" xfId="105" applyFont="1" applyBorder="1" applyAlignment="1" applyProtection="1">
      <alignment horizontal="center" vertical="center"/>
      <protection locked="0"/>
    </xf>
    <xf numFmtId="0" fontId="54" fillId="8" borderId="40" xfId="105" applyFont="1" applyBorder="1" applyAlignment="1" applyProtection="1">
      <alignment horizontal="center" vertical="center"/>
      <protection locked="0"/>
    </xf>
    <xf numFmtId="0" fontId="54" fillId="8" borderId="41" xfId="105" applyFont="1" applyBorder="1" applyAlignment="1" applyProtection="1">
      <alignment horizontal="center" vertical="center"/>
      <protection locked="0"/>
    </xf>
    <xf numFmtId="0" fontId="54" fillId="8" borderId="43" xfId="105" applyFont="1" applyBorder="1" applyAlignment="1" applyProtection="1">
      <alignment horizontal="center" vertical="center"/>
      <protection locked="0"/>
    </xf>
    <xf numFmtId="0" fontId="54" fillId="8" borderId="44" xfId="105" applyFont="1" applyBorder="1" applyAlignment="1" applyProtection="1">
      <alignment horizontal="center" vertical="center"/>
      <protection locked="0"/>
    </xf>
    <xf numFmtId="0" fontId="54" fillId="8" borderId="45" xfId="105" applyFont="1" applyBorder="1" applyAlignment="1" applyProtection="1">
      <alignment horizontal="center" vertical="center"/>
      <protection locked="0"/>
    </xf>
    <xf numFmtId="0" fontId="88" fillId="0" borderId="1" xfId="148" applyFont="1" applyFill="1" applyBorder="1" applyAlignment="1">
      <alignment horizontal="center" vertical="center" wrapText="1"/>
    </xf>
    <xf numFmtId="0" fontId="88" fillId="0" borderId="1" xfId="148" applyFont="1" applyFill="1" applyBorder="1" applyAlignment="1">
      <alignment horizontal="left" vertical="center" wrapText="1"/>
    </xf>
    <xf numFmtId="0" fontId="57" fillId="19" borderId="77" xfId="148" applyFont="1" applyFill="1" applyBorder="1" applyAlignment="1">
      <alignment horizontal="center" vertical="center"/>
    </xf>
    <xf numFmtId="0" fontId="88" fillId="0" borderId="81" xfId="148" applyFont="1" applyFill="1" applyBorder="1" applyAlignment="1">
      <alignment horizontal="left" vertical="center" wrapText="1"/>
    </xf>
    <xf numFmtId="0" fontId="58" fillId="19" borderId="61" xfId="148" applyFont="1" applyFill="1" applyBorder="1" applyAlignment="1">
      <alignment horizontal="center" vertical="center" wrapText="1"/>
    </xf>
    <xf numFmtId="0" fontId="58" fillId="19" borderId="74" xfId="148" applyFont="1" applyFill="1" applyBorder="1" applyAlignment="1">
      <alignment horizontal="center" vertical="center" wrapText="1"/>
    </xf>
    <xf numFmtId="0" fontId="88" fillId="0" borderId="80" xfId="148" applyFont="1" applyFill="1" applyBorder="1" applyAlignment="1">
      <alignment horizontal="center" vertical="center" wrapText="1"/>
    </xf>
    <xf numFmtId="0" fontId="88" fillId="0" borderId="1" xfId="148" applyNumberFormat="1" applyFont="1" applyFill="1" applyBorder="1" applyAlignment="1">
      <alignment horizontal="center" vertical="center" wrapText="1" readingOrder="1"/>
    </xf>
    <xf numFmtId="0" fontId="89" fillId="0" borderId="1" xfId="149" applyFont="1" applyFill="1" applyBorder="1" applyAlignment="1" applyProtection="1">
      <alignment horizontal="center" vertical="center" wrapText="1"/>
      <protection locked="0"/>
    </xf>
    <xf numFmtId="0" fontId="88" fillId="0" borderId="80" xfId="148" applyFont="1" applyFill="1" applyBorder="1" applyAlignment="1">
      <alignment vertical="center" wrapText="1"/>
    </xf>
    <xf numFmtId="0" fontId="88" fillId="0" borderId="1" xfId="148" applyFont="1" applyFill="1" applyBorder="1" applyAlignment="1">
      <alignment horizontal="center" vertical="center"/>
    </xf>
    <xf numFmtId="0" fontId="88" fillId="0" borderId="1" xfId="149" applyFont="1" applyFill="1" applyBorder="1" applyAlignment="1" applyProtection="1">
      <alignment horizontal="center" vertical="center" wrapText="1"/>
      <protection locked="0"/>
    </xf>
    <xf numFmtId="0" fontId="88" fillId="0" borderId="3" xfId="148" applyFont="1" applyFill="1" applyBorder="1" applyAlignment="1">
      <alignment horizontal="center" vertical="center" wrapText="1"/>
    </xf>
    <xf numFmtId="0" fontId="89" fillId="0" borderId="1" xfId="149" applyFont="1" applyFill="1" applyBorder="1" applyAlignment="1" applyProtection="1">
      <alignment horizontal="center" vertical="center" wrapText="1"/>
    </xf>
    <xf numFmtId="0" fontId="88" fillId="0" borderId="81" xfId="148" applyFont="1" applyFill="1" applyBorder="1" applyAlignment="1">
      <alignment horizontal="center" vertical="center" wrapText="1"/>
    </xf>
    <xf numFmtId="0" fontId="88" fillId="0" borderId="80" xfId="148" applyNumberFormat="1" applyFont="1" applyFill="1" applyBorder="1" applyAlignment="1">
      <alignment horizontal="center" vertical="center" wrapText="1" readingOrder="1"/>
    </xf>
    <xf numFmtId="0" fontId="88" fillId="0" borderId="1" xfId="149" applyFont="1" applyFill="1" applyBorder="1" applyAlignment="1" applyProtection="1">
      <alignment horizontal="center" vertical="center" wrapText="1"/>
    </xf>
    <xf numFmtId="0" fontId="88" fillId="0" borderId="102" xfId="148" applyNumberFormat="1" applyFont="1" applyFill="1" applyBorder="1" applyAlignment="1">
      <alignment horizontal="center" vertical="center" wrapText="1" readingOrder="1"/>
    </xf>
    <xf numFmtId="0" fontId="88" fillId="0" borderId="103" xfId="148" applyNumberFormat="1" applyFont="1" applyFill="1" applyBorder="1" applyAlignment="1">
      <alignment horizontal="center" vertical="center" wrapText="1" readingOrder="1"/>
    </xf>
    <xf numFmtId="0" fontId="88" fillId="0" borderId="78" xfId="148" applyNumberFormat="1" applyFont="1" applyFill="1" applyBorder="1" applyAlignment="1">
      <alignment horizontal="center" vertical="center" wrapText="1" readingOrder="1"/>
    </xf>
    <xf numFmtId="177" fontId="88" fillId="0" borderId="5" xfId="108" applyNumberFormat="1" applyFont="1" applyFill="1" applyBorder="1" applyAlignment="1">
      <alignment horizontal="center" vertical="center"/>
    </xf>
    <xf numFmtId="177" fontId="88" fillId="0" borderId="50" xfId="108" applyNumberFormat="1" applyFont="1" applyFill="1" applyBorder="1" applyAlignment="1">
      <alignment horizontal="center" vertical="center"/>
    </xf>
    <xf numFmtId="177" fontId="88" fillId="0" borderId="6" xfId="108" applyNumberFormat="1" applyFont="1" applyFill="1" applyBorder="1" applyAlignment="1">
      <alignment horizontal="center" vertical="center"/>
    </xf>
    <xf numFmtId="0" fontId="88" fillId="0" borderId="100" xfId="148" applyFont="1" applyFill="1" applyBorder="1" applyAlignment="1">
      <alignment horizontal="center" vertical="center" wrapText="1"/>
    </xf>
    <xf numFmtId="0" fontId="88" fillId="0" borderId="101" xfId="148" applyFont="1" applyFill="1" applyBorder="1" applyAlignment="1">
      <alignment horizontal="center" vertical="center" wrapText="1"/>
    </xf>
    <xf numFmtId="0" fontId="88" fillId="0" borderId="79" xfId="148" applyFont="1" applyFill="1" applyBorder="1" applyAlignment="1">
      <alignment horizontal="center" vertical="center" wrapText="1"/>
    </xf>
    <xf numFmtId="0" fontId="88" fillId="0" borderId="5" xfId="148" applyNumberFormat="1" applyFont="1" applyFill="1" applyBorder="1" applyAlignment="1">
      <alignment horizontal="center" vertical="center" wrapText="1" readingOrder="1"/>
    </xf>
    <xf numFmtId="0" fontId="88" fillId="0" borderId="50" xfId="148" applyNumberFormat="1" applyFont="1" applyFill="1" applyBorder="1" applyAlignment="1">
      <alignment horizontal="center" vertical="center" wrapText="1" readingOrder="1"/>
    </xf>
    <xf numFmtId="0" fontId="88" fillId="0" borderId="6" xfId="148" applyNumberFormat="1" applyFont="1" applyFill="1" applyBorder="1" applyAlignment="1">
      <alignment horizontal="center" vertical="center" wrapText="1" readingOrder="1"/>
    </xf>
    <xf numFmtId="0" fontId="88" fillId="0" borderId="5" xfId="148" applyFont="1" applyFill="1" applyBorder="1" applyAlignment="1">
      <alignment horizontal="center" vertical="center" wrapText="1"/>
    </xf>
    <xf numFmtId="0" fontId="88" fillId="0" borderId="50" xfId="148" applyFont="1" applyFill="1" applyBorder="1" applyAlignment="1">
      <alignment horizontal="center" vertical="center" wrapText="1"/>
    </xf>
    <xf numFmtId="0" fontId="88" fillId="0" borderId="6" xfId="148" applyFont="1" applyFill="1" applyBorder="1" applyAlignment="1">
      <alignment horizontal="center" vertical="center" wrapText="1"/>
    </xf>
    <xf numFmtId="177" fontId="88" fillId="0" borderId="5" xfId="108" applyNumberFormat="1" applyFont="1" applyFill="1" applyBorder="1" applyAlignment="1">
      <alignment horizontal="center" vertical="center" wrapText="1"/>
    </xf>
    <xf numFmtId="177" fontId="88" fillId="0" borderId="50" xfId="108" applyNumberFormat="1" applyFont="1" applyFill="1" applyBorder="1" applyAlignment="1">
      <alignment horizontal="center" vertical="center" wrapText="1"/>
    </xf>
    <xf numFmtId="177" fontId="88" fillId="0" borderId="6" xfId="108" applyNumberFormat="1" applyFont="1" applyFill="1" applyBorder="1" applyAlignment="1">
      <alignment horizontal="center" vertical="center" wrapText="1"/>
    </xf>
    <xf numFmtId="0" fontId="87" fillId="6" borderId="7" xfId="97" applyFont="1" applyBorder="1" applyAlignment="1">
      <alignment horizontal="center" vertical="center" wrapText="1"/>
    </xf>
    <xf numFmtId="0" fontId="87" fillId="6" borderId="0" xfId="97" applyFont="1" applyBorder="1" applyAlignment="1">
      <alignment horizontal="center" vertical="center" wrapText="1"/>
    </xf>
    <xf numFmtId="0" fontId="57" fillId="8" borderId="77" xfId="149" applyFont="1" applyBorder="1" applyAlignment="1" applyProtection="1">
      <alignment horizontal="center" vertical="center" wrapText="1"/>
    </xf>
    <xf numFmtId="0" fontId="57" fillId="8" borderId="77" xfId="149" applyFont="1" applyBorder="1" applyAlignment="1" applyProtection="1">
      <alignment horizontal="center" vertical="center" wrapText="1"/>
      <protection locked="0"/>
    </xf>
    <xf numFmtId="0" fontId="57" fillId="8" borderId="77" xfId="149" applyFont="1" applyBorder="1" applyAlignment="1" applyProtection="1">
      <alignment horizontal="center" vertical="center"/>
      <protection locked="0"/>
    </xf>
    <xf numFmtId="0" fontId="89" fillId="19" borderId="93" xfId="146" applyFont="1" applyFill="1" applyBorder="1" applyAlignment="1">
      <alignment horizontal="center" vertical="center" wrapText="1"/>
    </xf>
    <xf numFmtId="0" fontId="57" fillId="8" borderId="77" xfId="171" applyFont="1" applyBorder="1" applyAlignment="1" applyProtection="1">
      <alignment horizontal="center" vertical="center" wrapText="1"/>
      <protection locked="0"/>
    </xf>
    <xf numFmtId="0" fontId="88" fillId="0" borderId="81" xfId="169" applyFont="1" applyFill="1" applyBorder="1" applyAlignment="1">
      <alignment horizontal="center" vertical="center" wrapText="1"/>
    </xf>
    <xf numFmtId="0" fontId="57" fillId="8" borderId="77" xfId="170" applyFont="1" applyBorder="1" applyAlignment="1" applyProtection="1">
      <alignment horizontal="center" vertical="center" wrapText="1"/>
    </xf>
    <xf numFmtId="0" fontId="57" fillId="19" borderId="77" xfId="170" applyFont="1" applyFill="1" applyBorder="1" applyAlignment="1" applyProtection="1">
      <alignment horizontal="center" vertical="center" wrapText="1"/>
    </xf>
    <xf numFmtId="177" fontId="57" fillId="19" borderId="77" xfId="108" applyNumberFormat="1" applyFont="1" applyFill="1" applyBorder="1" applyAlignment="1" applyProtection="1">
      <alignment horizontal="center" vertical="center" wrapText="1"/>
    </xf>
    <xf numFmtId="0" fontId="57" fillId="8" borderId="77" xfId="170" applyFont="1" applyBorder="1" applyAlignment="1" applyProtection="1">
      <alignment horizontal="center" vertical="center" wrapText="1"/>
      <protection locked="0"/>
    </xf>
    <xf numFmtId="0" fontId="57" fillId="8" borderId="77" xfId="170" applyFont="1" applyBorder="1" applyAlignment="1" applyProtection="1">
      <alignment horizontal="center" vertical="center"/>
      <protection locked="0"/>
    </xf>
    <xf numFmtId="0" fontId="88" fillId="0" borderId="5" xfId="169" applyFont="1" applyFill="1" applyBorder="1" applyAlignment="1">
      <alignment horizontal="center" vertical="center" wrapText="1"/>
    </xf>
    <xf numFmtId="0" fontId="88" fillId="0" borderId="6" xfId="169" applyFont="1" applyFill="1" applyBorder="1" applyAlignment="1">
      <alignment horizontal="center" vertical="center" wrapText="1"/>
    </xf>
    <xf numFmtId="0" fontId="88" fillId="0" borderId="100" xfId="169" applyFont="1" applyFill="1" applyBorder="1" applyAlignment="1">
      <alignment horizontal="center" vertical="center" wrapText="1"/>
    </xf>
    <xf numFmtId="0" fontId="88" fillId="0" borderId="79" xfId="169" applyFont="1" applyFill="1" applyBorder="1" applyAlignment="1">
      <alignment horizontal="center" vertical="center" wrapText="1"/>
    </xf>
    <xf numFmtId="0" fontId="88" fillId="0" borderId="0" xfId="0" applyFont="1" applyAlignment="1">
      <alignment horizontal="center" vertical="center" wrapText="1"/>
    </xf>
    <xf numFmtId="0" fontId="89" fillId="0" borderId="106" xfId="0" applyFont="1" applyBorder="1" applyAlignment="1">
      <alignment horizontal="center" vertical="center" wrapText="1"/>
    </xf>
    <xf numFmtId="0" fontId="89" fillId="0" borderId="0" xfId="0" applyFont="1" applyAlignment="1">
      <alignment horizontal="center" vertical="center" wrapText="1"/>
    </xf>
    <xf numFmtId="0" fontId="88" fillId="0" borderId="0" xfId="144" applyFont="1" applyFill="1" applyAlignment="1">
      <alignment horizontal="center" vertical="center" wrapText="1"/>
    </xf>
    <xf numFmtId="0" fontId="88" fillId="0" borderId="106" xfId="0" applyFont="1" applyBorder="1" applyAlignment="1">
      <alignment horizontal="center" vertical="center" wrapText="1"/>
    </xf>
    <xf numFmtId="0" fontId="106" fillId="0" borderId="1" xfId="178" applyFont="1" applyFill="1" applyBorder="1" applyAlignment="1">
      <alignment horizontal="center" vertical="center" wrapText="1"/>
    </xf>
    <xf numFmtId="0" fontId="88" fillId="0" borderId="81" xfId="178" applyFont="1" applyFill="1" applyBorder="1" applyAlignment="1">
      <alignment vertical="center" wrapText="1"/>
    </xf>
    <xf numFmtId="0" fontId="88" fillId="0" borderId="1" xfId="178" applyFont="1" applyFill="1" applyBorder="1" applyAlignment="1">
      <alignment horizontal="left" vertical="center" wrapText="1"/>
    </xf>
    <xf numFmtId="0" fontId="88" fillId="0" borderId="102" xfId="178" applyFont="1" applyFill="1" applyBorder="1" applyAlignment="1">
      <alignment horizontal="left" vertical="center" wrapText="1"/>
    </xf>
    <xf numFmtId="0" fontId="88" fillId="0" borderId="103" xfId="178" applyFont="1" applyFill="1" applyBorder="1" applyAlignment="1">
      <alignment horizontal="left" vertical="center" wrapText="1"/>
    </xf>
    <xf numFmtId="0" fontId="88" fillId="0" borderId="78" xfId="178" applyFont="1" applyFill="1" applyBorder="1" applyAlignment="1">
      <alignment horizontal="left" vertical="center" wrapText="1"/>
    </xf>
    <xf numFmtId="0" fontId="89" fillId="0" borderId="1" xfId="178" applyFont="1" applyFill="1" applyBorder="1" applyAlignment="1">
      <alignment horizontal="center" vertical="center" wrapText="1"/>
    </xf>
    <xf numFmtId="8" fontId="69" fillId="0" borderId="1" xfId="179" applyNumberFormat="1" applyFont="1" applyFill="1" applyBorder="1" applyAlignment="1">
      <alignment horizontal="center" vertical="center" wrapText="1"/>
    </xf>
    <xf numFmtId="8" fontId="108" fillId="0" borderId="1" xfId="179" applyNumberFormat="1" applyFont="1" applyFill="1" applyBorder="1" applyAlignment="1">
      <alignment horizontal="center" vertical="center" wrapText="1"/>
    </xf>
    <xf numFmtId="8" fontId="79" fillId="0" borderId="81" xfId="179" applyNumberFormat="1" applyFont="1" applyFill="1" applyBorder="1" applyAlignment="1">
      <alignment vertical="center" wrapText="1"/>
    </xf>
    <xf numFmtId="8" fontId="4" fillId="0" borderId="81" xfId="179" applyNumberFormat="1" applyFont="1" applyFill="1" applyBorder="1" applyAlignment="1">
      <alignment vertical="center" wrapText="1"/>
    </xf>
    <xf numFmtId="0" fontId="88" fillId="0" borderId="102" xfId="178" applyFont="1" applyFill="1" applyBorder="1" applyAlignment="1">
      <alignment horizontal="center" vertical="center" wrapText="1"/>
    </xf>
    <xf numFmtId="0" fontId="88" fillId="0" borderId="103" xfId="178" applyFont="1" applyFill="1" applyBorder="1" applyAlignment="1">
      <alignment horizontal="center" vertical="center" wrapText="1"/>
    </xf>
    <xf numFmtId="0" fontId="88" fillId="0" borderId="78" xfId="178" applyFont="1" applyFill="1" applyBorder="1" applyAlignment="1">
      <alignment horizontal="center" vertical="center" wrapText="1"/>
    </xf>
    <xf numFmtId="0" fontId="89" fillId="0" borderId="80" xfId="178" applyFont="1" applyFill="1" applyBorder="1" applyAlignment="1">
      <alignment horizontal="center" vertical="center"/>
    </xf>
    <xf numFmtId="0" fontId="89" fillId="0" borderId="1" xfId="178" applyFont="1" applyFill="1" applyBorder="1" applyAlignment="1">
      <alignment horizontal="center" vertical="center"/>
    </xf>
    <xf numFmtId="0" fontId="89" fillId="24" borderId="1" xfId="144" applyFont="1" applyFill="1" applyBorder="1" applyAlignment="1">
      <alignment horizontal="left" vertical="center" wrapText="1"/>
    </xf>
    <xf numFmtId="0" fontId="88" fillId="0" borderId="81" xfId="174" applyFont="1" applyFill="1" applyBorder="1" applyAlignment="1">
      <alignment horizontal="center" vertical="center" wrapText="1"/>
    </xf>
    <xf numFmtId="0" fontId="89" fillId="0" borderId="1" xfId="174" applyFont="1" applyFill="1" applyBorder="1" applyAlignment="1">
      <alignment horizontal="center" vertical="center"/>
    </xf>
    <xf numFmtId="183" fontId="89" fillId="0" borderId="1" xfId="174" applyNumberFormat="1" applyFont="1" applyFill="1" applyBorder="1" applyAlignment="1">
      <alignment horizontal="center" vertical="center"/>
    </xf>
    <xf numFmtId="0" fontId="57" fillId="8" borderId="77" xfId="175" applyFont="1" applyBorder="1" applyAlignment="1" applyProtection="1">
      <alignment horizontal="center" vertical="center" wrapText="1"/>
    </xf>
    <xf numFmtId="0" fontId="58" fillId="0" borderId="77" xfId="174" applyFont="1" applyBorder="1" applyAlignment="1">
      <alignment horizontal="center" vertical="center" wrapText="1"/>
    </xf>
    <xf numFmtId="0" fontId="57" fillId="8" borderId="77" xfId="175" applyFont="1" applyBorder="1" applyAlignment="1" applyProtection="1">
      <alignment horizontal="center" vertical="center" wrapText="1"/>
      <protection locked="0"/>
    </xf>
    <xf numFmtId="0" fontId="89" fillId="24" borderId="6" xfId="144" applyFont="1" applyFill="1" applyBorder="1" applyAlignment="1">
      <alignment horizontal="left" vertical="center" wrapText="1"/>
    </xf>
    <xf numFmtId="0" fontId="89" fillId="0" borderId="1" xfId="174" applyFont="1" applyFill="1" applyBorder="1" applyAlignment="1">
      <alignment horizontal="center" vertical="center" wrapText="1"/>
    </xf>
    <xf numFmtId="177" fontId="89" fillId="0" borderId="1" xfId="108" applyNumberFormat="1" applyFont="1" applyFill="1" applyBorder="1" applyAlignment="1">
      <alignment horizontal="center" vertical="center"/>
    </xf>
    <xf numFmtId="0" fontId="89" fillId="0" borderId="5" xfId="174" applyFont="1" applyFill="1" applyBorder="1" applyAlignment="1">
      <alignment horizontal="center" vertical="center" wrapText="1"/>
    </xf>
    <xf numFmtId="0" fontId="89" fillId="0" borderId="6" xfId="174" applyFont="1" applyFill="1" applyBorder="1" applyAlignment="1">
      <alignment horizontal="center" vertical="center" wrapText="1"/>
    </xf>
    <xf numFmtId="0" fontId="89" fillId="0" borderId="100" xfId="174" applyFont="1" applyFill="1" applyBorder="1" applyAlignment="1">
      <alignment horizontal="center" vertical="center" wrapText="1"/>
    </xf>
    <xf numFmtId="0" fontId="89" fillId="0" borderId="79" xfId="174" applyFont="1" applyFill="1" applyBorder="1" applyAlignment="1">
      <alignment horizontal="center" vertical="center" wrapText="1"/>
    </xf>
    <xf numFmtId="0" fontId="88" fillId="0" borderId="1" xfId="174" applyFont="1" applyFill="1" applyBorder="1" applyAlignment="1">
      <alignment horizontal="center" vertical="center"/>
    </xf>
    <xf numFmtId="0" fontId="88" fillId="0" borderId="100" xfId="174" applyFont="1" applyFill="1" applyBorder="1" applyAlignment="1">
      <alignment horizontal="center" vertical="center" wrapText="1"/>
    </xf>
    <xf numFmtId="0" fontId="88" fillId="0" borderId="79" xfId="174" applyFont="1" applyFill="1" applyBorder="1" applyAlignment="1">
      <alignment horizontal="center" vertical="center" wrapText="1"/>
    </xf>
    <xf numFmtId="0" fontId="89" fillId="0" borderId="102" xfId="174" applyFont="1" applyFill="1" applyBorder="1" applyAlignment="1">
      <alignment horizontal="center" vertical="center" wrapText="1"/>
    </xf>
    <xf numFmtId="0" fontId="89" fillId="0" borderId="78" xfId="174" applyFont="1" applyFill="1" applyBorder="1" applyAlignment="1">
      <alignment horizontal="center" vertical="center" wrapText="1"/>
    </xf>
    <xf numFmtId="0" fontId="57" fillId="8" borderId="77" xfId="175" applyFont="1" applyBorder="1" applyAlignment="1" applyProtection="1">
      <alignment horizontal="center" vertical="center"/>
      <protection locked="0"/>
    </xf>
    <xf numFmtId="0" fontId="89" fillId="0" borderId="80" xfId="174" applyFont="1" applyFill="1" applyBorder="1" applyAlignment="1">
      <alignment horizontal="center" vertical="center" wrapText="1"/>
    </xf>
    <xf numFmtId="0" fontId="89" fillId="0" borderId="85" xfId="174" applyFont="1" applyFill="1" applyBorder="1" applyAlignment="1">
      <alignment horizontal="center" vertical="center"/>
    </xf>
    <xf numFmtId="0" fontId="89" fillId="0" borderId="86" xfId="174" applyFont="1" applyFill="1" applyBorder="1" applyAlignment="1">
      <alignment horizontal="center" vertical="center"/>
    </xf>
    <xf numFmtId="0" fontId="88" fillId="0" borderId="1" xfId="174" applyFont="1" applyFill="1" applyBorder="1" applyAlignment="1">
      <alignment horizontal="center" vertical="center" wrapText="1"/>
    </xf>
    <xf numFmtId="0" fontId="88" fillId="0" borderId="1" xfId="178" applyFont="1" applyFill="1" applyBorder="1" applyAlignment="1">
      <alignment horizontal="center" vertical="center" wrapText="1"/>
    </xf>
    <xf numFmtId="8" fontId="0" fillId="0" borderId="1" xfId="179" applyNumberFormat="1" applyFont="1" applyFill="1" applyBorder="1" applyAlignment="1">
      <alignment horizontal="center" vertical="center" wrapText="1"/>
    </xf>
    <xf numFmtId="8" fontId="6" fillId="0" borderId="1" xfId="179" applyNumberFormat="1" applyFill="1" applyBorder="1" applyAlignment="1">
      <alignment horizontal="center" vertical="center" wrapText="1"/>
    </xf>
    <xf numFmtId="8" fontId="6" fillId="0" borderId="81" xfId="179" applyNumberFormat="1" applyFont="1" applyFill="1" applyBorder="1" applyAlignment="1">
      <alignment vertical="center" wrapText="1"/>
    </xf>
    <xf numFmtId="0" fontId="3" fillId="9" borderId="81" xfId="154" applyFont="1" applyFill="1" applyBorder="1" applyAlignment="1">
      <alignment horizontal="left" vertical="center" wrapText="1"/>
    </xf>
    <xf numFmtId="0" fontId="3" fillId="9" borderId="102" xfId="154" applyFont="1" applyFill="1" applyBorder="1" applyAlignment="1">
      <alignment horizontal="center" vertical="center" wrapText="1"/>
    </xf>
    <xf numFmtId="0" fontId="3" fillId="9" borderId="103" xfId="154" applyFont="1" applyFill="1" applyBorder="1" applyAlignment="1">
      <alignment horizontal="center" vertical="center" wrapText="1"/>
    </xf>
    <xf numFmtId="0" fontId="3" fillId="9" borderId="78" xfId="154" applyFont="1" applyFill="1" applyBorder="1" applyAlignment="1">
      <alignment horizontal="center" vertical="center" wrapText="1"/>
    </xf>
    <xf numFmtId="0" fontId="3" fillId="9" borderId="1" xfId="154" applyFont="1" applyFill="1" applyBorder="1" applyAlignment="1">
      <alignment horizontal="center" vertical="center" wrapText="1"/>
    </xf>
    <xf numFmtId="0" fontId="3" fillId="9" borderId="100" xfId="154" applyFont="1" applyFill="1" applyBorder="1" applyAlignment="1">
      <alignment horizontal="center" vertical="center" wrapText="1"/>
    </xf>
    <xf numFmtId="0" fontId="3" fillId="9" borderId="79" xfId="154" applyFont="1" applyFill="1" applyBorder="1" applyAlignment="1">
      <alignment horizontal="center" vertical="center" wrapText="1"/>
    </xf>
    <xf numFmtId="0" fontId="54" fillId="8" borderId="77" xfId="155" applyFont="1" applyBorder="1" applyAlignment="1" applyProtection="1">
      <alignment horizontal="center" vertical="center"/>
      <protection locked="0"/>
    </xf>
    <xf numFmtId="0" fontId="3" fillId="9" borderId="101" xfId="154" applyFont="1" applyFill="1" applyBorder="1" applyAlignment="1">
      <alignment horizontal="center" vertical="center" wrapText="1"/>
    </xf>
    <xf numFmtId="0" fontId="96" fillId="9" borderId="1" xfId="154" applyFont="1" applyFill="1" applyBorder="1" applyAlignment="1">
      <alignment horizontal="center" vertical="center" wrapText="1"/>
    </xf>
    <xf numFmtId="0" fontId="96" fillId="9" borderId="81" xfId="154" applyFont="1" applyFill="1" applyBorder="1" applyAlignment="1">
      <alignment horizontal="left" vertical="center" wrapText="1"/>
    </xf>
    <xf numFmtId="0" fontId="96" fillId="9" borderId="102" xfId="154" applyFont="1" applyFill="1" applyBorder="1" applyAlignment="1">
      <alignment horizontal="center" vertical="center" wrapText="1"/>
    </xf>
    <xf numFmtId="0" fontId="96" fillId="9" borderId="103" xfId="154" applyFont="1" applyFill="1" applyBorder="1" applyAlignment="1">
      <alignment horizontal="center" vertical="center" wrapText="1"/>
    </xf>
    <xf numFmtId="0" fontId="96" fillId="9" borderId="78" xfId="154" applyFont="1" applyFill="1" applyBorder="1" applyAlignment="1">
      <alignment horizontal="center" vertical="center" wrapText="1"/>
    </xf>
    <xf numFmtId="0" fontId="66" fillId="8" borderId="77" xfId="155" applyFont="1" applyBorder="1" applyAlignment="1" applyProtection="1">
      <alignment horizontal="center" vertical="center"/>
      <protection locked="0"/>
    </xf>
    <xf numFmtId="0" fontId="96" fillId="9" borderId="100" xfId="154" applyFont="1" applyFill="1" applyBorder="1" applyAlignment="1">
      <alignment horizontal="center" vertical="center" wrapText="1"/>
    </xf>
    <xf numFmtId="0" fontId="96" fillId="9" borderId="101" xfId="154" applyFont="1" applyFill="1" applyBorder="1" applyAlignment="1">
      <alignment horizontal="center" vertical="center" wrapText="1"/>
    </xf>
    <xf numFmtId="0" fontId="96" fillId="9" borderId="79" xfId="154" applyFont="1" applyFill="1" applyBorder="1" applyAlignment="1">
      <alignment horizontal="center" vertical="center" wrapText="1"/>
    </xf>
    <xf numFmtId="0" fontId="74" fillId="0" borderId="103" xfId="0" applyFont="1" applyBorder="1" applyAlignment="1">
      <alignment horizontal="center" vertical="center" wrapText="1"/>
    </xf>
    <xf numFmtId="0" fontId="74" fillId="0" borderId="78" xfId="0" applyFont="1" applyBorder="1" applyAlignment="1">
      <alignment horizontal="center" vertical="center" wrapText="1"/>
    </xf>
    <xf numFmtId="0" fontId="54" fillId="8" borderId="77" xfId="155" applyFont="1" applyBorder="1" applyAlignment="1" applyProtection="1">
      <alignment horizontal="center" vertical="center" wrapText="1"/>
    </xf>
    <xf numFmtId="177" fontId="54" fillId="8" borderId="77" xfId="108" applyNumberFormat="1" applyFont="1" applyFill="1" applyBorder="1" applyAlignment="1" applyProtection="1">
      <alignment horizontal="center" vertical="center" wrapText="1"/>
    </xf>
    <xf numFmtId="0" fontId="66" fillId="8" borderId="77" xfId="155" applyFont="1" applyBorder="1" applyAlignment="1" applyProtection="1">
      <alignment horizontal="center" vertical="center" wrapText="1"/>
      <protection locked="0"/>
    </xf>
    <xf numFmtId="0" fontId="66" fillId="8" borderId="77" xfId="155" applyFont="1" applyBorder="1" applyAlignment="1" applyProtection="1">
      <alignment horizontal="center" vertical="center" wrapText="1"/>
    </xf>
    <xf numFmtId="0" fontId="95" fillId="19" borderId="77" xfId="146" applyFont="1" applyFill="1" applyBorder="1" applyAlignment="1">
      <alignment horizontal="center" vertical="center" wrapText="1"/>
    </xf>
    <xf numFmtId="0" fontId="54" fillId="8" borderId="9" xfId="130" applyFont="1" applyBorder="1" applyAlignment="1" applyProtection="1">
      <alignment horizontal="center" vertical="center" wrapText="1"/>
    </xf>
    <xf numFmtId="0" fontId="54" fillId="8" borderId="8" xfId="130" applyFont="1" applyBorder="1" applyAlignment="1" applyProtection="1">
      <alignment horizontal="center" vertical="center" wrapText="1"/>
    </xf>
    <xf numFmtId="0" fontId="54" fillId="8" borderId="42" xfId="130" applyFont="1" applyBorder="1" applyAlignment="1" applyProtection="1">
      <alignment horizontal="center" vertical="center" wrapText="1"/>
    </xf>
    <xf numFmtId="0" fontId="54" fillId="8" borderId="13" xfId="130" applyFont="1" applyBorder="1" applyAlignment="1" applyProtection="1">
      <alignment horizontal="center" vertical="center" wrapText="1"/>
    </xf>
    <xf numFmtId="0" fontId="54" fillId="8" borderId="8" xfId="130" applyFont="1" applyBorder="1" applyAlignment="1" applyProtection="1">
      <alignment horizontal="center" vertical="center" wrapText="1"/>
      <protection locked="0"/>
    </xf>
    <xf numFmtId="0" fontId="54" fillId="8" borderId="13" xfId="130" applyFont="1" applyBorder="1" applyAlignment="1" applyProtection="1">
      <alignment horizontal="center" vertical="center" wrapText="1"/>
      <protection locked="0"/>
    </xf>
    <xf numFmtId="0" fontId="54" fillId="8" borderId="39" xfId="130" applyFont="1" applyBorder="1" applyAlignment="1" applyProtection="1">
      <alignment horizontal="center" vertical="center"/>
      <protection locked="0"/>
    </xf>
    <xf numFmtId="0" fontId="54" fillId="8" borderId="40" xfId="130" applyFont="1" applyBorder="1" applyAlignment="1" applyProtection="1">
      <alignment horizontal="center" vertical="center"/>
      <protection locked="0"/>
    </xf>
    <xf numFmtId="0" fontId="54" fillId="8" borderId="41" xfId="130" applyFont="1" applyBorder="1" applyAlignment="1" applyProtection="1">
      <alignment horizontal="center" vertical="center"/>
      <protection locked="0"/>
    </xf>
    <xf numFmtId="0" fontId="54" fillId="8" borderId="43" xfId="130" applyFont="1" applyBorder="1" applyAlignment="1" applyProtection="1">
      <alignment horizontal="center" vertical="center"/>
      <protection locked="0"/>
    </xf>
    <xf numFmtId="0" fontId="54" fillId="8" borderId="44" xfId="130" applyFont="1" applyBorder="1" applyAlignment="1" applyProtection="1">
      <alignment horizontal="center" vertical="center"/>
      <protection locked="0"/>
    </xf>
    <xf numFmtId="0" fontId="54" fillId="8" borderId="45" xfId="130" applyFont="1" applyBorder="1" applyAlignment="1" applyProtection="1">
      <alignment horizontal="center" vertical="center"/>
      <protection locked="0"/>
    </xf>
    <xf numFmtId="0" fontId="79" fillId="9" borderId="5" xfId="105" applyFont="1" applyFill="1" applyBorder="1" applyAlignment="1" applyProtection="1">
      <alignment horizontal="center" vertical="center" wrapText="1"/>
      <protection locked="0"/>
    </xf>
    <xf numFmtId="0" fontId="79" fillId="9" borderId="50" xfId="105" applyFont="1" applyFill="1" applyBorder="1" applyAlignment="1" applyProtection="1">
      <alignment horizontal="center" vertical="center" wrapText="1"/>
      <protection locked="0"/>
    </xf>
    <xf numFmtId="0" fontId="79" fillId="9" borderId="6" xfId="105" applyFont="1" applyFill="1" applyBorder="1" applyAlignment="1" applyProtection="1">
      <alignment horizontal="center" vertical="center" wrapText="1"/>
      <protection locked="0"/>
    </xf>
    <xf numFmtId="0" fontId="59" fillId="9" borderId="5" xfId="104" applyFont="1" applyFill="1" applyBorder="1" applyAlignment="1">
      <alignment horizontal="center" vertical="center" wrapText="1"/>
    </xf>
    <xf numFmtId="0" fontId="59" fillId="9" borderId="50" xfId="104" applyFont="1" applyFill="1" applyBorder="1" applyAlignment="1">
      <alignment horizontal="center" vertical="center" wrapText="1"/>
    </xf>
    <xf numFmtId="0" fontId="59" fillId="9" borderId="6" xfId="104" applyFont="1" applyFill="1" applyBorder="1" applyAlignment="1">
      <alignment horizontal="center" vertical="center" wrapText="1"/>
    </xf>
    <xf numFmtId="0" fontId="65" fillId="9" borderId="5" xfId="104" applyNumberFormat="1" applyFont="1" applyFill="1" applyBorder="1" applyAlignment="1">
      <alignment horizontal="center" vertical="center" wrapText="1" readingOrder="1"/>
    </xf>
    <xf numFmtId="0" fontId="65" fillId="9" borderId="50" xfId="104" applyNumberFormat="1" applyFont="1" applyFill="1" applyBorder="1" applyAlignment="1">
      <alignment horizontal="center" vertical="center" wrapText="1" readingOrder="1"/>
    </xf>
    <xf numFmtId="0" fontId="65" fillId="9" borderId="6" xfId="104" applyNumberFormat="1" applyFont="1" applyFill="1" applyBorder="1" applyAlignment="1">
      <alignment horizontal="center" vertical="center" wrapText="1" readingOrder="1"/>
    </xf>
    <xf numFmtId="0" fontId="54" fillId="9" borderId="5" xfId="105" applyFont="1" applyFill="1" applyBorder="1" applyAlignment="1" applyProtection="1">
      <alignment horizontal="center" vertical="center" wrapText="1"/>
      <protection locked="0"/>
    </xf>
    <xf numFmtId="0" fontId="54" fillId="9" borderId="50" xfId="105" applyFont="1" applyFill="1" applyBorder="1" applyAlignment="1" applyProtection="1">
      <alignment horizontal="center" vertical="center" wrapText="1"/>
      <protection locked="0"/>
    </xf>
    <xf numFmtId="0" fontId="54" fillId="9" borderId="6" xfId="105" applyFont="1" applyFill="1" applyBorder="1" applyAlignment="1" applyProtection="1">
      <alignment horizontal="center" vertical="center" wrapText="1"/>
      <protection locked="0"/>
    </xf>
    <xf numFmtId="0" fontId="54" fillId="9" borderId="5" xfId="105" applyFont="1" applyFill="1" applyBorder="1" applyAlignment="1" applyProtection="1">
      <alignment horizontal="center" vertical="center" wrapText="1"/>
    </xf>
    <xf numFmtId="0" fontId="54" fillId="9" borderId="50" xfId="105" applyFont="1" applyFill="1" applyBorder="1" applyAlignment="1" applyProtection="1">
      <alignment horizontal="center" vertical="center" wrapText="1"/>
    </xf>
    <xf numFmtId="0" fontId="54" fillId="9" borderId="6" xfId="105" applyFont="1" applyFill="1" applyBorder="1" applyAlignment="1" applyProtection="1">
      <alignment horizontal="center" vertical="center" wrapText="1"/>
    </xf>
    <xf numFmtId="0" fontId="61" fillId="9" borderId="5" xfId="104" applyNumberFormat="1" applyFont="1" applyFill="1" applyBorder="1" applyAlignment="1">
      <alignment horizontal="center" vertical="center" wrapText="1" readingOrder="1"/>
    </xf>
    <xf numFmtId="0" fontId="61" fillId="9" borderId="50" xfId="104" applyNumberFormat="1" applyFont="1" applyFill="1" applyBorder="1" applyAlignment="1">
      <alignment horizontal="center" vertical="center" wrapText="1" readingOrder="1"/>
    </xf>
    <xf numFmtId="0" fontId="61" fillId="9" borderId="6" xfId="104" applyNumberFormat="1" applyFont="1" applyFill="1" applyBorder="1" applyAlignment="1">
      <alignment horizontal="center" vertical="center" wrapText="1" readingOrder="1"/>
    </xf>
    <xf numFmtId="0" fontId="16" fillId="9" borderId="5" xfId="104" applyFont="1" applyFill="1" applyBorder="1" applyAlignment="1">
      <alignment horizontal="center" vertical="center"/>
    </xf>
    <xf numFmtId="0" fontId="16" fillId="9" borderId="50" xfId="104" applyFont="1" applyFill="1" applyBorder="1" applyAlignment="1">
      <alignment horizontal="center" vertical="center"/>
    </xf>
    <xf numFmtId="0" fontId="16" fillId="9" borderId="6" xfId="104" applyFont="1" applyFill="1" applyBorder="1" applyAlignment="1">
      <alignment horizontal="center" vertical="center"/>
    </xf>
    <xf numFmtId="0" fontId="54" fillId="8" borderId="9" xfId="119" applyFont="1" applyBorder="1" applyAlignment="1" applyProtection="1">
      <alignment horizontal="center" vertical="center" wrapText="1"/>
    </xf>
    <xf numFmtId="0" fontId="54" fillId="8" borderId="8" xfId="119" applyFont="1" applyBorder="1" applyAlignment="1" applyProtection="1">
      <alignment horizontal="center" vertical="center" wrapText="1"/>
    </xf>
    <xf numFmtId="0" fontId="54" fillId="8" borderId="42" xfId="119" applyFont="1" applyBorder="1" applyAlignment="1" applyProtection="1">
      <alignment horizontal="center" vertical="center" wrapText="1"/>
    </xf>
    <xf numFmtId="0" fontId="54" fillId="8" borderId="13" xfId="119" applyFont="1" applyBorder="1" applyAlignment="1" applyProtection="1">
      <alignment horizontal="center" vertical="center" wrapText="1"/>
    </xf>
    <xf numFmtId="0" fontId="54" fillId="8" borderId="8" xfId="119" applyFont="1" applyBorder="1" applyAlignment="1" applyProtection="1">
      <alignment horizontal="center" vertical="center" wrapText="1"/>
      <protection locked="0"/>
    </xf>
    <xf numFmtId="0" fontId="54" fillId="8" borderId="13" xfId="119" applyFont="1" applyBorder="1" applyAlignment="1" applyProtection="1">
      <alignment horizontal="center" vertical="center" wrapText="1"/>
      <protection locked="0"/>
    </xf>
    <xf numFmtId="0" fontId="54" fillId="8" borderId="39" xfId="119" applyFont="1" applyBorder="1" applyAlignment="1" applyProtection="1">
      <alignment horizontal="center" vertical="center"/>
      <protection locked="0"/>
    </xf>
    <xf numFmtId="0" fontId="54" fillId="8" borderId="40" xfId="119" applyFont="1" applyBorder="1" applyAlignment="1" applyProtection="1">
      <alignment horizontal="center" vertical="center"/>
      <protection locked="0"/>
    </xf>
    <xf numFmtId="0" fontId="54" fillId="8" borderId="43" xfId="119" applyFont="1" applyBorder="1" applyAlignment="1" applyProtection="1">
      <alignment horizontal="center" vertical="center"/>
      <protection locked="0"/>
    </xf>
    <xf numFmtId="0" fontId="54" fillId="8" borderId="44" xfId="119" applyFont="1" applyBorder="1" applyAlignment="1" applyProtection="1">
      <alignment horizontal="center" vertical="center"/>
      <protection locked="0"/>
    </xf>
    <xf numFmtId="0" fontId="20" fillId="17" borderId="63" xfId="118" applyFill="1" applyBorder="1" applyAlignment="1">
      <alignment horizontal="center" wrapText="1"/>
    </xf>
    <xf numFmtId="0" fontId="20" fillId="17" borderId="49" xfId="118" applyFill="1" applyBorder="1" applyAlignment="1">
      <alignment horizontal="center" wrapText="1"/>
    </xf>
    <xf numFmtId="0" fontId="20" fillId="17" borderId="53" xfId="118" applyFill="1" applyBorder="1" applyAlignment="1">
      <alignment horizontal="center" wrapText="1"/>
    </xf>
    <xf numFmtId="0" fontId="20" fillId="0" borderId="5" xfId="118" applyBorder="1" applyAlignment="1">
      <alignment horizontal="center" wrapText="1"/>
    </xf>
    <xf numFmtId="0" fontId="20" fillId="0" borderId="50" xfId="118" applyBorder="1" applyAlignment="1">
      <alignment horizontal="center" wrapText="1"/>
    </xf>
    <xf numFmtId="0" fontId="20" fillId="0" borderId="6" xfId="118" applyBorder="1" applyAlignment="1">
      <alignment horizontal="center" wrapText="1"/>
    </xf>
    <xf numFmtId="0" fontId="20" fillId="0" borderId="1" xfId="118" applyBorder="1" applyAlignment="1">
      <alignment horizontal="center" vertical="center" wrapText="1"/>
    </xf>
    <xf numFmtId="0" fontId="20" fillId="0" borderId="63" xfId="118" applyBorder="1" applyAlignment="1">
      <alignment horizontal="center" vertical="center" wrapText="1"/>
    </xf>
    <xf numFmtId="0" fontId="20" fillId="0" borderId="49" xfId="118" applyBorder="1" applyAlignment="1">
      <alignment horizontal="center" vertical="center" wrapText="1"/>
    </xf>
    <xf numFmtId="0" fontId="20" fillId="0" borderId="53" xfId="118" applyBorder="1" applyAlignment="1">
      <alignment horizontal="center" vertical="center" wrapText="1"/>
    </xf>
    <xf numFmtId="0" fontId="20" fillId="0" borderId="5" xfId="118" applyBorder="1" applyAlignment="1">
      <alignment horizontal="center" vertical="center" wrapText="1"/>
    </xf>
    <xf numFmtId="0" fontId="20" fillId="0" borderId="50" xfId="118" applyBorder="1" applyAlignment="1">
      <alignment horizontal="center" vertical="center" wrapText="1"/>
    </xf>
    <xf numFmtId="0" fontId="20" fillId="0" borderId="6" xfId="118" applyBorder="1" applyAlignment="1">
      <alignment horizontal="center" vertical="center" wrapText="1"/>
    </xf>
    <xf numFmtId="0" fontId="72" fillId="8" borderId="40" xfId="110" applyFont="1" applyBorder="1" applyAlignment="1" applyProtection="1">
      <alignment horizontal="center" vertical="center" wrapText="1"/>
    </xf>
    <xf numFmtId="0" fontId="54" fillId="8" borderId="8" xfId="110" applyFont="1" applyBorder="1" applyAlignment="1" applyProtection="1">
      <alignment horizontal="center" vertical="center" wrapText="1"/>
    </xf>
    <xf numFmtId="0" fontId="54" fillId="8" borderId="42" xfId="110" applyFont="1" applyBorder="1" applyAlignment="1" applyProtection="1">
      <alignment horizontal="center" vertical="center" wrapText="1"/>
    </xf>
    <xf numFmtId="0" fontId="54" fillId="8" borderId="13" xfId="110" applyFont="1" applyBorder="1" applyAlignment="1" applyProtection="1">
      <alignment horizontal="center" vertical="center" wrapText="1"/>
    </xf>
    <xf numFmtId="0" fontId="54" fillId="0" borderId="8" xfId="110" applyFont="1" applyFill="1" applyBorder="1" applyAlignment="1" applyProtection="1">
      <alignment horizontal="center" vertical="center" wrapText="1"/>
    </xf>
    <xf numFmtId="0" fontId="54" fillId="0" borderId="42" xfId="110" applyFont="1" applyFill="1" applyBorder="1" applyAlignment="1" applyProtection="1">
      <alignment horizontal="center" vertical="center" wrapText="1"/>
    </xf>
    <xf numFmtId="0" fontId="54" fillId="0" borderId="13" xfId="110" applyFont="1" applyFill="1" applyBorder="1" applyAlignment="1" applyProtection="1">
      <alignment horizontal="center" vertical="center" wrapText="1"/>
    </xf>
    <xf numFmtId="0" fontId="54" fillId="8" borderId="8" xfId="110" applyFont="1" applyBorder="1" applyAlignment="1" applyProtection="1">
      <alignment horizontal="center" vertical="center" wrapText="1"/>
      <protection locked="0"/>
    </xf>
    <xf numFmtId="0" fontId="54" fillId="8" borderId="13" xfId="110" applyFont="1" applyBorder="1" applyAlignment="1" applyProtection="1">
      <alignment horizontal="center" vertical="center" wrapText="1"/>
      <protection locked="0"/>
    </xf>
    <xf numFmtId="0" fontId="54" fillId="8" borderId="39" xfId="110" applyFont="1" applyBorder="1" applyAlignment="1" applyProtection="1">
      <alignment horizontal="center" vertical="center"/>
      <protection locked="0"/>
    </xf>
    <xf numFmtId="0" fontId="54" fillId="8" borderId="40" xfId="110" applyFont="1" applyBorder="1" applyAlignment="1" applyProtection="1">
      <alignment horizontal="center" vertical="center"/>
      <protection locked="0"/>
    </xf>
    <xf numFmtId="0" fontId="54" fillId="8" borderId="41" xfId="110" applyFont="1" applyBorder="1" applyAlignment="1" applyProtection="1">
      <alignment horizontal="center" vertical="center"/>
      <protection locked="0"/>
    </xf>
    <xf numFmtId="0" fontId="54" fillId="8" borderId="43" xfId="110" applyFont="1" applyBorder="1" applyAlignment="1" applyProtection="1">
      <alignment horizontal="center" vertical="center"/>
      <protection locked="0"/>
    </xf>
    <xf numFmtId="0" fontId="54" fillId="8" borderId="44" xfId="110" applyFont="1" applyBorder="1" applyAlignment="1" applyProtection="1">
      <alignment horizontal="center" vertical="center"/>
      <protection locked="0"/>
    </xf>
    <xf numFmtId="0" fontId="54" fillId="8" borderId="45" xfId="110" applyFont="1" applyBorder="1" applyAlignment="1" applyProtection="1">
      <alignment horizontal="center" vertical="center"/>
      <protection locked="0"/>
    </xf>
    <xf numFmtId="0" fontId="51" fillId="0" borderId="20" xfId="100" applyFont="1" applyBorder="1" applyAlignment="1">
      <alignment horizontal="center" vertical="center" wrapText="1"/>
    </xf>
    <xf numFmtId="0" fontId="51" fillId="0" borderId="25" xfId="100" applyFont="1" applyBorder="1" applyAlignment="1">
      <alignment horizontal="center" vertical="center" wrapText="1"/>
    </xf>
    <xf numFmtId="0" fontId="51" fillId="0" borderId="30" xfId="100" applyFont="1" applyBorder="1" applyAlignment="1">
      <alignment horizontal="center" vertical="center" wrapText="1"/>
    </xf>
    <xf numFmtId="0" fontId="50" fillId="8" borderId="8" xfId="99" applyFont="1" applyBorder="1" applyAlignment="1" applyProtection="1">
      <alignment horizontal="center" vertical="center" wrapText="1"/>
    </xf>
    <xf numFmtId="0" fontId="50" fillId="8" borderId="13" xfId="99" applyFont="1" applyBorder="1" applyAlignment="1" applyProtection="1">
      <alignment horizontal="center" vertical="center" wrapText="1"/>
    </xf>
    <xf numFmtId="0" fontId="50" fillId="8" borderId="10" xfId="99" applyFont="1" applyBorder="1" applyAlignment="1" applyProtection="1">
      <alignment horizontal="center" vertical="center"/>
      <protection locked="0"/>
    </xf>
    <xf numFmtId="0" fontId="50" fillId="8" borderId="11" xfId="99" applyFont="1" applyBorder="1" applyAlignment="1" applyProtection="1">
      <alignment horizontal="center" vertical="center"/>
      <protection locked="0"/>
    </xf>
    <xf numFmtId="0" fontId="50" fillId="8" borderId="12" xfId="99" applyFont="1" applyBorder="1" applyAlignment="1" applyProtection="1">
      <alignment horizontal="center" vertical="center"/>
      <protection locked="0"/>
    </xf>
    <xf numFmtId="0" fontId="43" fillId="2" borderId="1" xfId="46" applyFont="1" applyFill="1" applyBorder="1" applyAlignment="1">
      <alignment horizontal="center" vertical="center" wrapText="1"/>
    </xf>
    <xf numFmtId="0" fontId="43" fillId="5" borderId="1" xfId="0" applyFont="1" applyFill="1" applyBorder="1" applyAlignment="1">
      <alignment horizontal="center" vertical="center"/>
    </xf>
    <xf numFmtId="0" fontId="43" fillId="2" borderId="1" xfId="0" applyFont="1" applyFill="1" applyBorder="1" applyAlignment="1">
      <alignment horizontal="center" vertical="center"/>
    </xf>
    <xf numFmtId="0" fontId="44" fillId="2" borderId="0" xfId="0" applyFont="1" applyFill="1" applyAlignment="1">
      <alignment horizontal="center" vertical="center"/>
    </xf>
    <xf numFmtId="166" fontId="45" fillId="2" borderId="1" xfId="3" applyNumberFormat="1" applyFont="1" applyFill="1" applyBorder="1" applyAlignment="1">
      <alignment horizontal="center" vertical="center" wrapText="1"/>
    </xf>
    <xf numFmtId="166" fontId="45" fillId="2" borderId="1" xfId="3" applyNumberFormat="1" applyFont="1" applyFill="1" applyBorder="1" applyAlignment="1">
      <alignment horizontal="center" vertical="center"/>
    </xf>
    <xf numFmtId="166" fontId="43" fillId="2" borderId="1" xfId="3" applyNumberFormat="1" applyFont="1" applyFill="1" applyBorder="1" applyAlignment="1">
      <alignment horizontal="center" vertical="center"/>
    </xf>
    <xf numFmtId="3" fontId="43" fillId="2" borderId="1" xfId="3" applyNumberFormat="1" applyFont="1" applyFill="1" applyBorder="1" applyAlignment="1">
      <alignment horizontal="center" vertical="center"/>
    </xf>
    <xf numFmtId="0" fontId="58" fillId="19" borderId="1" xfId="154" applyFont="1" applyFill="1" applyBorder="1" applyAlignment="1">
      <alignment horizontal="center" vertical="center"/>
    </xf>
    <xf numFmtId="9" fontId="58" fillId="19" borderId="1" xfId="141" applyFont="1" applyFill="1" applyBorder="1" applyAlignment="1">
      <alignment horizontal="center" vertical="center"/>
    </xf>
    <xf numFmtId="9" fontId="57" fillId="19" borderId="1" xfId="141" applyFont="1" applyFill="1" applyBorder="1" applyAlignment="1">
      <alignment horizontal="center" vertical="center"/>
    </xf>
    <xf numFmtId="0" fontId="58" fillId="19" borderId="0" xfId="154" applyFont="1" applyFill="1" applyAlignment="1">
      <alignment horizontal="center" vertical="center"/>
    </xf>
    <xf numFmtId="0" fontId="96" fillId="0" borderId="0" xfId="148" applyFont="1"/>
    <xf numFmtId="0" fontId="66" fillId="8" borderId="77" xfId="149" applyFont="1" applyBorder="1" applyAlignment="1" applyProtection="1">
      <alignment horizontal="center" vertical="center" wrapText="1"/>
    </xf>
    <xf numFmtId="0" fontId="66" fillId="19" borderId="77" xfId="149" applyFont="1" applyFill="1" applyBorder="1" applyAlignment="1" applyProtection="1">
      <alignment horizontal="center" vertical="center" wrapText="1"/>
    </xf>
    <xf numFmtId="0" fontId="67" fillId="24" borderId="6" xfId="144" applyFont="1" applyFill="1" applyBorder="1" applyAlignment="1">
      <alignment horizontal="center" vertical="center"/>
    </xf>
    <xf numFmtId="0" fontId="67" fillId="0" borderId="1" xfId="149" applyFont="1" applyFill="1" applyBorder="1" applyAlignment="1" applyProtection="1">
      <alignment horizontal="center" vertical="center" wrapText="1"/>
    </xf>
    <xf numFmtId="0" fontId="67" fillId="0" borderId="1" xfId="148" applyFont="1" applyFill="1" applyBorder="1" applyAlignment="1">
      <alignment vertical="center" wrapText="1"/>
    </xf>
    <xf numFmtId="0" fontId="95" fillId="0" borderId="1" xfId="149" applyFont="1" applyFill="1" applyBorder="1" applyAlignment="1" applyProtection="1">
      <alignment horizontal="center" vertical="center" wrapText="1"/>
      <protection locked="0"/>
    </xf>
    <xf numFmtId="0" fontId="95" fillId="0" borderId="1" xfId="149" applyFont="1" applyFill="1" applyBorder="1" applyAlignment="1" applyProtection="1">
      <alignment horizontal="center" vertical="center" wrapText="1"/>
      <protection locked="0"/>
    </xf>
    <xf numFmtId="0" fontId="96" fillId="0" borderId="86" xfId="148" applyFont="1" applyBorder="1"/>
    <xf numFmtId="0" fontId="88" fillId="9" borderId="1" xfId="120" applyFont="1" applyFill="1" applyBorder="1" applyAlignment="1">
      <alignment horizontal="left" vertical="center" wrapText="1"/>
    </xf>
    <xf numFmtId="0" fontId="88" fillId="9" borderId="6" xfId="144" applyFont="1" applyFill="1" applyBorder="1" applyAlignment="1">
      <alignment horizontal="center" vertical="center"/>
    </xf>
    <xf numFmtId="17" fontId="90" fillId="9" borderId="6" xfId="144" applyNumberFormat="1" applyFont="1" applyFill="1" applyBorder="1" applyAlignment="1">
      <alignment horizontal="center" vertical="center"/>
    </xf>
    <xf numFmtId="17" fontId="88" fillId="9" borderId="6" xfId="144" applyNumberFormat="1" applyFont="1" applyFill="1" applyBorder="1" applyAlignment="1">
      <alignment horizontal="center" vertical="center"/>
    </xf>
    <xf numFmtId="17" fontId="88" fillId="9" borderId="61" xfId="144" applyNumberFormat="1" applyFont="1" applyFill="1" applyBorder="1" applyAlignment="1">
      <alignment horizontal="center" vertical="center"/>
    </xf>
    <xf numFmtId="0" fontId="88" fillId="9" borderId="1" xfId="144" applyFont="1" applyFill="1" applyBorder="1" applyAlignment="1">
      <alignment horizontal="center" vertical="center" wrapText="1"/>
    </xf>
    <xf numFmtId="0" fontId="88" fillId="9" borderId="81" xfId="144" applyFont="1" applyFill="1" applyBorder="1" applyAlignment="1">
      <alignment vertical="center" wrapText="1"/>
    </xf>
    <xf numFmtId="0" fontId="88" fillId="9" borderId="3" xfId="144" applyFont="1" applyFill="1" applyBorder="1" applyAlignment="1">
      <alignment vertical="center" wrapText="1"/>
    </xf>
    <xf numFmtId="0" fontId="88" fillId="9" borderId="6" xfId="120" applyFont="1" applyFill="1" applyBorder="1" applyAlignment="1">
      <alignment horizontal="left" vertical="center" wrapText="1"/>
    </xf>
    <xf numFmtId="0" fontId="88" fillId="9" borderId="6" xfId="144" applyNumberFormat="1" applyFont="1" applyFill="1" applyBorder="1" applyAlignment="1">
      <alignment horizontal="center" vertical="center"/>
    </xf>
    <xf numFmtId="0" fontId="88" fillId="9" borderId="61" xfId="144" applyFont="1" applyFill="1" applyBorder="1" applyAlignment="1">
      <alignment horizontal="center" vertical="center"/>
    </xf>
    <xf numFmtId="0" fontId="88" fillId="9" borderId="6" xfId="144" applyFont="1" applyFill="1" applyBorder="1" applyAlignment="1">
      <alignment vertical="center" wrapText="1"/>
    </xf>
    <xf numFmtId="0" fontId="88" fillId="9" borderId="6" xfId="144" applyFont="1" applyFill="1" applyBorder="1" applyAlignment="1">
      <alignment horizontal="center" vertical="center" wrapText="1"/>
    </xf>
    <xf numFmtId="0" fontId="88" fillId="9" borderId="79" xfId="144" applyFont="1" applyFill="1" applyBorder="1" applyAlignment="1">
      <alignment vertical="center" wrapText="1"/>
    </xf>
    <xf numFmtId="0" fontId="88" fillId="9" borderId="70" xfId="144" applyFont="1" applyFill="1" applyBorder="1" applyAlignment="1">
      <alignment vertical="center" wrapText="1"/>
    </xf>
    <xf numFmtId="0" fontId="88" fillId="20" borderId="81" xfId="144" applyFont="1" applyFill="1" applyBorder="1" applyAlignment="1">
      <alignment vertical="center" wrapText="1"/>
    </xf>
  </cellXfs>
  <cellStyles count="180">
    <cellStyle name="20% - Énfasis1" xfId="142" builtinId="30"/>
    <cellStyle name="20% - Énfasis5" xfId="99" builtinId="46"/>
    <cellStyle name="20% - Énfasis5 2" xfId="103"/>
    <cellStyle name="20% - Énfasis5 2 2" xfId="119"/>
    <cellStyle name="20% - Énfasis5 2 2 2" xfId="145"/>
    <cellStyle name="20% - Énfasis5 2 2 3" xfId="155"/>
    <cellStyle name="20% - Énfasis5 3" xfId="105"/>
    <cellStyle name="20% - Énfasis5 3 2" xfId="122"/>
    <cellStyle name="20% - Énfasis5 3 3" xfId="130"/>
    <cellStyle name="20% - Énfasis5 3 3 2" xfId="170"/>
    <cellStyle name="20% - Énfasis5 3 4" xfId="138"/>
    <cellStyle name="20% - Énfasis5 3 4 2" xfId="147"/>
    <cellStyle name="20% - Énfasis5 3 4 3" xfId="149"/>
    <cellStyle name="20% - Énfasis5 4" xfId="110"/>
    <cellStyle name="20% - Énfasis5 4 2" xfId="159"/>
    <cellStyle name="20% - Énfasis5 5" xfId="117"/>
    <cellStyle name="20% - Énfasis5 6" xfId="127"/>
    <cellStyle name="20% - Énfasis5 6 2" xfId="161"/>
    <cellStyle name="20% - Énfasis5 6 3" xfId="165"/>
    <cellStyle name="20% - Énfasis5 7" xfId="136"/>
    <cellStyle name="20% - Énfasis5 7 2" xfId="156"/>
    <cellStyle name="20% - Énfasis5 7 3" xfId="160"/>
    <cellStyle name="20% - Énfasis5 7 4" xfId="166"/>
    <cellStyle name="20% - Énfasis5 7 5" xfId="171"/>
    <cellStyle name="20% - Énfasis5 8" xfId="175"/>
    <cellStyle name="40% - Énfasis1" xfId="98" builtinId="31"/>
    <cellStyle name="60% - Énfasis1" xfId="143" builtinId="32"/>
    <cellStyle name="Énfasis1" xfId="97" builtinId="29"/>
    <cellStyle name="Hipervínculo" xfId="1" builtinId="8"/>
    <cellStyle name="Millares" xfId="108" builtinId="3"/>
    <cellStyle name="Millares 10" xfId="2"/>
    <cellStyle name="Millares 11" xfId="106"/>
    <cellStyle name="Millares 11 2" xfId="123"/>
    <cellStyle name="Millares 11 3" xfId="131"/>
    <cellStyle name="Millares 11 4" xfId="139"/>
    <cellStyle name="Millares 11 4 2" xfId="150"/>
    <cellStyle name="Millares 12" xfId="111"/>
    <cellStyle name="Millares 2" xfId="3"/>
    <cellStyle name="Millares 2 2" xfId="4"/>
    <cellStyle name="Millares 2 2 2" xfId="5"/>
    <cellStyle name="Millares 2 3" xfId="6"/>
    <cellStyle name="Millares 2 3 2" xfId="7"/>
    <cellStyle name="Millares 2 4" xfId="8"/>
    <cellStyle name="Millares 2 5" xfId="9"/>
    <cellStyle name="Millares 2 6" xfId="10"/>
    <cellStyle name="Millares 2 7" xfId="107"/>
    <cellStyle name="Millares 2 7 2" xfId="124"/>
    <cellStyle name="Millares 2 7 3" xfId="132"/>
    <cellStyle name="Millares 2 7 3 2" xfId="172"/>
    <cellStyle name="Millares 2 7 4" xfId="140"/>
    <cellStyle name="Millares 2 7 4 2" xfId="151"/>
    <cellStyle name="Millares 3" xfId="11"/>
    <cellStyle name="Millares 3 2" xfId="12"/>
    <cellStyle name="Millares 4" xfId="13"/>
    <cellStyle name="Millares 4 2" xfId="14"/>
    <cellStyle name="Millares 4 3" xfId="15"/>
    <cellStyle name="Millares 4 3 2" xfId="16"/>
    <cellStyle name="Millares 4 4" xfId="17"/>
    <cellStyle name="Millares 4 4 2" xfId="18"/>
    <cellStyle name="Millares 4 5" xfId="19"/>
    <cellStyle name="Millares 5" xfId="20"/>
    <cellStyle name="Millares 5 2" xfId="21"/>
    <cellStyle name="Millares 5 2 2" xfId="22"/>
    <cellStyle name="Millares 5 3" xfId="23"/>
    <cellStyle name="Millares 6" xfId="24"/>
    <cellStyle name="Millares 6 2" xfId="25"/>
    <cellStyle name="Millares 7" xfId="26"/>
    <cellStyle name="Millares 7 2" xfId="27"/>
    <cellStyle name="Millares 7 3" xfId="28"/>
    <cellStyle name="Millares 7 4" xfId="29"/>
    <cellStyle name="Millares 8" xfId="30"/>
    <cellStyle name="Millares 8 2" xfId="31"/>
    <cellStyle name="Millares 9" xfId="32"/>
    <cellStyle name="Millares 9 2" xfId="33"/>
    <cellStyle name="Moneda [0] 2" xfId="176"/>
    <cellStyle name="Moneda 2" xfId="34"/>
    <cellStyle name="Moneda 2 2" xfId="35"/>
    <cellStyle name="Moneda 2 3" xfId="36"/>
    <cellStyle name="Moneda 2 4" xfId="125"/>
    <cellStyle name="Moneda 3" xfId="101"/>
    <cellStyle name="Moneda 4" xfId="112"/>
    <cellStyle name="Moneda 4 2" xfId="162"/>
    <cellStyle name="Moneda 5" xfId="116"/>
    <cellStyle name="Moneda 6" xfId="128"/>
    <cellStyle name="Moneda 6 2" xfId="167"/>
    <cellStyle name="Moneda 7" xfId="133"/>
    <cellStyle name="Moneda 8" xfId="135"/>
    <cellStyle name="Normal" xfId="0" builtinId="0"/>
    <cellStyle name="Normal 10" xfId="37"/>
    <cellStyle name="Normal 11" xfId="38"/>
    <cellStyle name="Normal 11 2" xfId="39"/>
    <cellStyle name="Normal 11 2 2 2" xfId="179"/>
    <cellStyle name="Normal 12" xfId="40"/>
    <cellStyle name="Normal 12 2" xfId="41"/>
    <cellStyle name="Normal 13" xfId="42"/>
    <cellStyle name="Normal 13 2" xfId="43"/>
    <cellStyle name="Normal 14" xfId="44"/>
    <cellStyle name="Normal 15" xfId="100"/>
    <cellStyle name="Normal 16" xfId="45"/>
    <cellStyle name="Normal 17" xfId="102"/>
    <cellStyle name="Normal 17 2" xfId="118"/>
    <cellStyle name="Normal 17 2 2" xfId="144"/>
    <cellStyle name="Normal 17 2 2 2" xfId="152"/>
    <cellStyle name="Normal 17 2 3" xfId="154"/>
    <cellStyle name="Normal 18" xfId="104"/>
    <cellStyle name="Normal 18 2" xfId="121"/>
    <cellStyle name="Normal 18 3" xfId="129"/>
    <cellStyle name="Normal 18 3 2" xfId="169"/>
    <cellStyle name="Normal 18 4" xfId="137"/>
    <cellStyle name="Normal 18 4 2" xfId="146"/>
    <cellStyle name="Normal 18 4 3" xfId="148"/>
    <cellStyle name="Normal 19" xfId="109"/>
    <cellStyle name="Normal 19 2" xfId="158"/>
    <cellStyle name="Normal 2" xfId="46"/>
    <cellStyle name="Normal 2 2" xfId="47"/>
    <cellStyle name="Normal 2 3" xfId="48"/>
    <cellStyle name="Normal 20" xfId="115"/>
    <cellStyle name="Normal 21" xfId="126"/>
    <cellStyle name="Normal 21 2" xfId="164"/>
    <cellStyle name="Normal 22" xfId="134"/>
    <cellStyle name="Normal 22 2" xfId="153"/>
    <cellStyle name="Normal 22 3" xfId="157"/>
    <cellStyle name="Normal 22 4" xfId="163"/>
    <cellStyle name="Normal 22 5" xfId="168"/>
    <cellStyle name="Normal 22 6" xfId="173"/>
    <cellStyle name="Normal 23" xfId="174"/>
    <cellStyle name="Normal 23 2" xfId="178"/>
    <cellStyle name="Normal 3" xfId="49"/>
    <cellStyle name="Normal 3 2" xfId="50"/>
    <cellStyle name="Normal 3 2 2" xfId="120"/>
    <cellStyle name="Normal 3 3" xfId="51"/>
    <cellStyle name="Normal 3 4" xfId="52"/>
    <cellStyle name="Normal 3_SNR SEGUIMIENTO_PPTAL_A_octubre_31_2009" xfId="53"/>
    <cellStyle name="Normal 4" xfId="54"/>
    <cellStyle name="Normal 4 2" xfId="55"/>
    <cellStyle name="Normal 4 2 2" xfId="56"/>
    <cellStyle name="Normal 4 3" xfId="57"/>
    <cellStyle name="Normal 4 3 2" xfId="177"/>
    <cellStyle name="Normal 4 4" xfId="113"/>
    <cellStyle name="Normal 5" xfId="58"/>
    <cellStyle name="Normal 5 2" xfId="59"/>
    <cellStyle name="Normal 5 2 2" xfId="60"/>
    <cellStyle name="Normal 5 3" xfId="61"/>
    <cellStyle name="Normal 5 4" xfId="62"/>
    <cellStyle name="Normal 5 5" xfId="63"/>
    <cellStyle name="Normal 5 5 2" xfId="64"/>
    <cellStyle name="Normal 5 5 3" xfId="65"/>
    <cellStyle name="Normal 6" xfId="66"/>
    <cellStyle name="Normal 6 2" xfId="67"/>
    <cellStyle name="Normal 7" xfId="68"/>
    <cellStyle name="Normal 8" xfId="69"/>
    <cellStyle name="Normal 9" xfId="70"/>
    <cellStyle name="Normal 9 2" xfId="71"/>
    <cellStyle name="Normal_PROGRAMACION DE LA INVERSION POR PROYECTO Y ACTIVIDADES1" xfId="114"/>
    <cellStyle name="Porcentaje" xfId="141" builtinId="5"/>
    <cellStyle name="Porcentaje 2" xfId="72"/>
    <cellStyle name="Porcentaje 2 2" xfId="73"/>
    <cellStyle name="Porcentaje 3" xfId="74"/>
    <cellStyle name="Porcentaje 4" xfId="75"/>
    <cellStyle name="Porcentaje 5" xfId="76"/>
    <cellStyle name="Porcentaje 6" xfId="77"/>
    <cellStyle name="Porcentual 2" xfId="78"/>
    <cellStyle name="Porcentual 2 2" xfId="79"/>
    <cellStyle name="Porcentual 3" xfId="80"/>
    <cellStyle name="Porcentual 3 2" xfId="81"/>
    <cellStyle name="Porcentual 3 3" xfId="82"/>
    <cellStyle name="Porcentual 3 4" xfId="83"/>
    <cellStyle name="Porcentual 3 5" xfId="84"/>
    <cellStyle name="Porcentual 4" xfId="85"/>
    <cellStyle name="Porcentual 5" xfId="86"/>
    <cellStyle name="Porcentual 6" xfId="87"/>
    <cellStyle name="Porcentual 6 2" xfId="88"/>
    <cellStyle name="Porcentual 7" xfId="89"/>
    <cellStyle name="Porcentual 7 2" xfId="90"/>
    <cellStyle name="Porcentual 7 2 2" xfId="91"/>
    <cellStyle name="Porcentual 7 3" xfId="92"/>
    <cellStyle name="Porcentual 7 4" xfId="93"/>
    <cellStyle name="Porcentual 8" xfId="94"/>
    <cellStyle name="Porcentual 8 2" xfId="95"/>
    <cellStyle name="Porcentual 9"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8</xdr:row>
      <xdr:rowOff>1028700</xdr:rowOff>
    </xdr:from>
    <xdr:to>
      <xdr:col>11</xdr:col>
      <xdr:colOff>0</xdr:colOff>
      <xdr:row>9</xdr:row>
      <xdr:rowOff>0</xdr:rowOff>
    </xdr:to>
    <xdr:sp macro="" textlink="">
      <xdr:nvSpPr>
        <xdr:cNvPr id="2" name="Oval 54">
          <a:extLst>
            <a:ext uri="{FF2B5EF4-FFF2-40B4-BE49-F238E27FC236}">
              <a16:creationId xmlns:a16="http://schemas.microsoft.com/office/drawing/2014/main" xmlns="" id="{00000000-0008-0000-0000-0000B0000000}"/>
            </a:ext>
          </a:extLst>
        </xdr:cNvPr>
        <xdr:cNvSpPr>
          <a:spLocks noChangeArrowheads="1"/>
        </xdr:cNvSpPr>
      </xdr:nvSpPr>
      <xdr:spPr bwMode="auto">
        <a:xfrm>
          <a:off x="9258300" y="190500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11</xdr:col>
      <xdr:colOff>0</xdr:colOff>
      <xdr:row>8</xdr:row>
      <xdr:rowOff>1028700</xdr:rowOff>
    </xdr:from>
    <xdr:to>
      <xdr:col>11</xdr:col>
      <xdr:colOff>0</xdr:colOff>
      <xdr:row>9</xdr:row>
      <xdr:rowOff>0</xdr:rowOff>
    </xdr:to>
    <xdr:sp macro="" textlink="">
      <xdr:nvSpPr>
        <xdr:cNvPr id="3" name="Oval 134">
          <a:extLst>
            <a:ext uri="{FF2B5EF4-FFF2-40B4-BE49-F238E27FC236}">
              <a16:creationId xmlns:a16="http://schemas.microsoft.com/office/drawing/2014/main" xmlns="" id="{00000000-0008-0000-0000-0000B1000000}"/>
            </a:ext>
          </a:extLst>
        </xdr:cNvPr>
        <xdr:cNvSpPr>
          <a:spLocks noChangeArrowheads="1"/>
        </xdr:cNvSpPr>
      </xdr:nvSpPr>
      <xdr:spPr bwMode="auto">
        <a:xfrm>
          <a:off x="9258300" y="190500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4" name="Oval 60">
          <a:extLst>
            <a:ext uri="{FF2B5EF4-FFF2-40B4-BE49-F238E27FC236}">
              <a16:creationId xmlns:a16="http://schemas.microsoft.com/office/drawing/2014/main" xmlns="" id="{00000000-0008-0000-0000-0000B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5" name="Oval 61">
          <a:extLst>
            <a:ext uri="{FF2B5EF4-FFF2-40B4-BE49-F238E27FC236}">
              <a16:creationId xmlns:a16="http://schemas.microsoft.com/office/drawing/2014/main" xmlns="" id="{00000000-0008-0000-0000-0000B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6" name="Oval 62">
          <a:extLst>
            <a:ext uri="{FF2B5EF4-FFF2-40B4-BE49-F238E27FC236}">
              <a16:creationId xmlns:a16="http://schemas.microsoft.com/office/drawing/2014/main" xmlns="" id="{00000000-0008-0000-0000-0000B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7" name="Oval 63">
          <a:extLst>
            <a:ext uri="{FF2B5EF4-FFF2-40B4-BE49-F238E27FC236}">
              <a16:creationId xmlns:a16="http://schemas.microsoft.com/office/drawing/2014/main" xmlns="" id="{00000000-0008-0000-0000-0000B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8" name="Oval 65">
          <a:extLst>
            <a:ext uri="{FF2B5EF4-FFF2-40B4-BE49-F238E27FC236}">
              <a16:creationId xmlns:a16="http://schemas.microsoft.com/office/drawing/2014/main" xmlns="" id="{00000000-0008-0000-0000-0000B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9" name="Oval 66">
          <a:extLst>
            <a:ext uri="{FF2B5EF4-FFF2-40B4-BE49-F238E27FC236}">
              <a16:creationId xmlns:a16="http://schemas.microsoft.com/office/drawing/2014/main" xmlns="" id="{00000000-0008-0000-0000-0000B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0" name="Oval 67">
          <a:extLst>
            <a:ext uri="{FF2B5EF4-FFF2-40B4-BE49-F238E27FC236}">
              <a16:creationId xmlns:a16="http://schemas.microsoft.com/office/drawing/2014/main" xmlns="" id="{00000000-0008-0000-0000-0000B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11" name="Oval 68">
          <a:extLst>
            <a:ext uri="{FF2B5EF4-FFF2-40B4-BE49-F238E27FC236}">
              <a16:creationId xmlns:a16="http://schemas.microsoft.com/office/drawing/2014/main" xmlns="" id="{00000000-0008-0000-0000-0000B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12" name="Oval 55">
          <a:extLst>
            <a:ext uri="{FF2B5EF4-FFF2-40B4-BE49-F238E27FC236}">
              <a16:creationId xmlns:a16="http://schemas.microsoft.com/office/drawing/2014/main" xmlns="" id="{00000000-0008-0000-0000-0000BA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3" name="Oval 56">
          <a:extLst>
            <a:ext uri="{FF2B5EF4-FFF2-40B4-BE49-F238E27FC236}">
              <a16:creationId xmlns:a16="http://schemas.microsoft.com/office/drawing/2014/main" xmlns="" id="{00000000-0008-0000-0000-0000BB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4" name="Oval 57">
          <a:extLst>
            <a:ext uri="{FF2B5EF4-FFF2-40B4-BE49-F238E27FC236}">
              <a16:creationId xmlns:a16="http://schemas.microsoft.com/office/drawing/2014/main" xmlns="" id="{00000000-0008-0000-0000-0000BC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5" name="Oval 58">
          <a:extLst>
            <a:ext uri="{FF2B5EF4-FFF2-40B4-BE49-F238E27FC236}">
              <a16:creationId xmlns:a16="http://schemas.microsoft.com/office/drawing/2014/main" xmlns="" id="{00000000-0008-0000-0000-0000BD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6" name="Oval 60">
          <a:extLst>
            <a:ext uri="{FF2B5EF4-FFF2-40B4-BE49-F238E27FC236}">
              <a16:creationId xmlns:a16="http://schemas.microsoft.com/office/drawing/2014/main" xmlns="" id="{00000000-0008-0000-0000-0000BE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7" name="Oval 61">
          <a:extLst>
            <a:ext uri="{FF2B5EF4-FFF2-40B4-BE49-F238E27FC236}">
              <a16:creationId xmlns:a16="http://schemas.microsoft.com/office/drawing/2014/main" xmlns="" id="{00000000-0008-0000-0000-0000BF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8" name="Oval 62">
          <a:extLst>
            <a:ext uri="{FF2B5EF4-FFF2-40B4-BE49-F238E27FC236}">
              <a16:creationId xmlns:a16="http://schemas.microsoft.com/office/drawing/2014/main" xmlns="" id="{00000000-0008-0000-0000-0000C0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19" name="Oval 63">
          <a:extLst>
            <a:ext uri="{FF2B5EF4-FFF2-40B4-BE49-F238E27FC236}">
              <a16:creationId xmlns:a16="http://schemas.microsoft.com/office/drawing/2014/main" xmlns="" id="{00000000-0008-0000-0000-0000C1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20" name="Oval 135">
          <a:extLst>
            <a:ext uri="{FF2B5EF4-FFF2-40B4-BE49-F238E27FC236}">
              <a16:creationId xmlns:a16="http://schemas.microsoft.com/office/drawing/2014/main" xmlns="" id="{00000000-0008-0000-0000-0000C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1" name="Oval 136">
          <a:extLst>
            <a:ext uri="{FF2B5EF4-FFF2-40B4-BE49-F238E27FC236}">
              <a16:creationId xmlns:a16="http://schemas.microsoft.com/office/drawing/2014/main" xmlns="" id="{00000000-0008-0000-0000-0000C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2" name="Oval 137">
          <a:extLst>
            <a:ext uri="{FF2B5EF4-FFF2-40B4-BE49-F238E27FC236}">
              <a16:creationId xmlns:a16="http://schemas.microsoft.com/office/drawing/2014/main" xmlns="" id="{00000000-0008-0000-0000-0000C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3" name="Oval 138">
          <a:extLst>
            <a:ext uri="{FF2B5EF4-FFF2-40B4-BE49-F238E27FC236}">
              <a16:creationId xmlns:a16="http://schemas.microsoft.com/office/drawing/2014/main" xmlns="" id="{00000000-0008-0000-0000-0000C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4" name="Oval 140">
          <a:extLst>
            <a:ext uri="{FF2B5EF4-FFF2-40B4-BE49-F238E27FC236}">
              <a16:creationId xmlns:a16="http://schemas.microsoft.com/office/drawing/2014/main" xmlns="" id="{00000000-0008-0000-0000-0000C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5" name="Oval 141">
          <a:extLst>
            <a:ext uri="{FF2B5EF4-FFF2-40B4-BE49-F238E27FC236}">
              <a16:creationId xmlns:a16="http://schemas.microsoft.com/office/drawing/2014/main" xmlns="" id="{00000000-0008-0000-0000-0000C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6" name="Oval 142">
          <a:extLst>
            <a:ext uri="{FF2B5EF4-FFF2-40B4-BE49-F238E27FC236}">
              <a16:creationId xmlns:a16="http://schemas.microsoft.com/office/drawing/2014/main" xmlns="" id="{00000000-0008-0000-0000-0000C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27" name="Oval 143">
          <a:extLst>
            <a:ext uri="{FF2B5EF4-FFF2-40B4-BE49-F238E27FC236}">
              <a16:creationId xmlns:a16="http://schemas.microsoft.com/office/drawing/2014/main" xmlns="" id="{00000000-0008-0000-0000-0000C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28" name="Oval 55">
          <a:extLst>
            <a:ext uri="{FF2B5EF4-FFF2-40B4-BE49-F238E27FC236}">
              <a16:creationId xmlns:a16="http://schemas.microsoft.com/office/drawing/2014/main" xmlns="" id="{00000000-0008-0000-0000-0000CA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9" name="Oval 56">
          <a:extLst>
            <a:ext uri="{FF2B5EF4-FFF2-40B4-BE49-F238E27FC236}">
              <a16:creationId xmlns:a16="http://schemas.microsoft.com/office/drawing/2014/main" xmlns="" id="{00000000-0008-0000-0000-0000CB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0" name="Oval 57">
          <a:extLst>
            <a:ext uri="{FF2B5EF4-FFF2-40B4-BE49-F238E27FC236}">
              <a16:creationId xmlns:a16="http://schemas.microsoft.com/office/drawing/2014/main" xmlns="" id="{00000000-0008-0000-0000-0000CC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1" name="Oval 58">
          <a:extLst>
            <a:ext uri="{FF2B5EF4-FFF2-40B4-BE49-F238E27FC236}">
              <a16:creationId xmlns:a16="http://schemas.microsoft.com/office/drawing/2014/main" xmlns="" id="{00000000-0008-0000-0000-0000CD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2" name="Oval 60">
          <a:extLst>
            <a:ext uri="{FF2B5EF4-FFF2-40B4-BE49-F238E27FC236}">
              <a16:creationId xmlns:a16="http://schemas.microsoft.com/office/drawing/2014/main" xmlns="" id="{00000000-0008-0000-0000-0000CE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3" name="Oval 61">
          <a:extLst>
            <a:ext uri="{FF2B5EF4-FFF2-40B4-BE49-F238E27FC236}">
              <a16:creationId xmlns:a16="http://schemas.microsoft.com/office/drawing/2014/main" xmlns="" id="{00000000-0008-0000-0000-0000CF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4" name="Oval 62">
          <a:extLst>
            <a:ext uri="{FF2B5EF4-FFF2-40B4-BE49-F238E27FC236}">
              <a16:creationId xmlns:a16="http://schemas.microsoft.com/office/drawing/2014/main" xmlns="" id="{00000000-0008-0000-0000-0000D0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35" name="Oval 63">
          <a:extLst>
            <a:ext uri="{FF2B5EF4-FFF2-40B4-BE49-F238E27FC236}">
              <a16:creationId xmlns:a16="http://schemas.microsoft.com/office/drawing/2014/main" xmlns="" id="{00000000-0008-0000-0000-0000D1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36" name="Oval 135">
          <a:extLst>
            <a:ext uri="{FF2B5EF4-FFF2-40B4-BE49-F238E27FC236}">
              <a16:creationId xmlns:a16="http://schemas.microsoft.com/office/drawing/2014/main" xmlns="" id="{00000000-0008-0000-0000-0000D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7" name="Oval 136">
          <a:extLst>
            <a:ext uri="{FF2B5EF4-FFF2-40B4-BE49-F238E27FC236}">
              <a16:creationId xmlns:a16="http://schemas.microsoft.com/office/drawing/2014/main" xmlns="" id="{00000000-0008-0000-0000-0000D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8" name="Oval 137">
          <a:extLst>
            <a:ext uri="{FF2B5EF4-FFF2-40B4-BE49-F238E27FC236}">
              <a16:creationId xmlns:a16="http://schemas.microsoft.com/office/drawing/2014/main" xmlns="" id="{00000000-0008-0000-0000-0000D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9" name="Oval 138">
          <a:extLst>
            <a:ext uri="{FF2B5EF4-FFF2-40B4-BE49-F238E27FC236}">
              <a16:creationId xmlns:a16="http://schemas.microsoft.com/office/drawing/2014/main" xmlns="" id="{00000000-0008-0000-0000-0000D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0" name="Oval 140">
          <a:extLst>
            <a:ext uri="{FF2B5EF4-FFF2-40B4-BE49-F238E27FC236}">
              <a16:creationId xmlns:a16="http://schemas.microsoft.com/office/drawing/2014/main" xmlns="" id="{00000000-0008-0000-0000-0000D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1" name="Oval 141">
          <a:extLst>
            <a:ext uri="{FF2B5EF4-FFF2-40B4-BE49-F238E27FC236}">
              <a16:creationId xmlns:a16="http://schemas.microsoft.com/office/drawing/2014/main" xmlns="" id="{00000000-0008-0000-0000-0000D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2" name="Oval 142">
          <a:extLst>
            <a:ext uri="{FF2B5EF4-FFF2-40B4-BE49-F238E27FC236}">
              <a16:creationId xmlns:a16="http://schemas.microsoft.com/office/drawing/2014/main" xmlns="" id="{00000000-0008-0000-0000-0000D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43" name="Oval 143">
          <a:extLst>
            <a:ext uri="{FF2B5EF4-FFF2-40B4-BE49-F238E27FC236}">
              <a16:creationId xmlns:a16="http://schemas.microsoft.com/office/drawing/2014/main" xmlns="" id="{00000000-0008-0000-0000-0000D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9</xdr:row>
      <xdr:rowOff>1028700</xdr:rowOff>
    </xdr:from>
    <xdr:to>
      <xdr:col>12</xdr:col>
      <xdr:colOff>0</xdr:colOff>
      <xdr:row>10</xdr:row>
      <xdr:rowOff>0</xdr:rowOff>
    </xdr:to>
    <xdr:sp macro="" textlink="">
      <xdr:nvSpPr>
        <xdr:cNvPr id="2" name="Oval 54">
          <a:extLst>
            <a:ext uri="{FF2B5EF4-FFF2-40B4-BE49-F238E27FC236}">
              <a16:creationId xmlns:a16="http://schemas.microsoft.com/office/drawing/2014/main" xmlns="" id="{00000000-0008-0000-0600-000002000000}"/>
            </a:ext>
          </a:extLst>
        </xdr:cNvPr>
        <xdr:cNvSpPr>
          <a:spLocks noChangeArrowheads="1"/>
        </xdr:cNvSpPr>
      </xdr:nvSpPr>
      <xdr:spPr bwMode="auto">
        <a:xfrm>
          <a:off x="20783550" y="462915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9</xdr:row>
      <xdr:rowOff>1028700</xdr:rowOff>
    </xdr:from>
    <xdr:to>
      <xdr:col>12</xdr:col>
      <xdr:colOff>0</xdr:colOff>
      <xdr:row>10</xdr:row>
      <xdr:rowOff>0</xdr:rowOff>
    </xdr:to>
    <xdr:sp macro="" textlink="">
      <xdr:nvSpPr>
        <xdr:cNvPr id="3" name="Oval 134">
          <a:extLst>
            <a:ext uri="{FF2B5EF4-FFF2-40B4-BE49-F238E27FC236}">
              <a16:creationId xmlns:a16="http://schemas.microsoft.com/office/drawing/2014/main" xmlns="" id="{00000000-0008-0000-0600-000003000000}"/>
            </a:ext>
          </a:extLst>
        </xdr:cNvPr>
        <xdr:cNvSpPr>
          <a:spLocks noChangeArrowheads="1"/>
        </xdr:cNvSpPr>
      </xdr:nvSpPr>
      <xdr:spPr bwMode="auto">
        <a:xfrm>
          <a:off x="20783550" y="462915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4" name="Oval 60">
          <a:extLst>
            <a:ext uri="{FF2B5EF4-FFF2-40B4-BE49-F238E27FC236}">
              <a16:creationId xmlns:a16="http://schemas.microsoft.com/office/drawing/2014/main" xmlns="" id="{00000000-0008-0000-0600-00000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5" name="Oval 61">
          <a:extLst>
            <a:ext uri="{FF2B5EF4-FFF2-40B4-BE49-F238E27FC236}">
              <a16:creationId xmlns:a16="http://schemas.microsoft.com/office/drawing/2014/main" xmlns="" id="{00000000-0008-0000-0600-00000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6" name="Oval 62">
          <a:extLst>
            <a:ext uri="{FF2B5EF4-FFF2-40B4-BE49-F238E27FC236}">
              <a16:creationId xmlns:a16="http://schemas.microsoft.com/office/drawing/2014/main" xmlns="" id="{00000000-0008-0000-0600-00000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7" name="Oval 63">
          <a:extLst>
            <a:ext uri="{FF2B5EF4-FFF2-40B4-BE49-F238E27FC236}">
              <a16:creationId xmlns:a16="http://schemas.microsoft.com/office/drawing/2014/main" xmlns="" id="{00000000-0008-0000-0600-00000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8" name="Oval 65">
          <a:extLst>
            <a:ext uri="{FF2B5EF4-FFF2-40B4-BE49-F238E27FC236}">
              <a16:creationId xmlns:a16="http://schemas.microsoft.com/office/drawing/2014/main" xmlns="" id="{00000000-0008-0000-0600-00000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9" name="Oval 66">
          <a:extLst>
            <a:ext uri="{FF2B5EF4-FFF2-40B4-BE49-F238E27FC236}">
              <a16:creationId xmlns:a16="http://schemas.microsoft.com/office/drawing/2014/main" xmlns="" id="{00000000-0008-0000-0600-00000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0" name="Oval 67">
          <a:extLst>
            <a:ext uri="{FF2B5EF4-FFF2-40B4-BE49-F238E27FC236}">
              <a16:creationId xmlns:a16="http://schemas.microsoft.com/office/drawing/2014/main" xmlns="" id="{00000000-0008-0000-0600-00000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1" name="Oval 68">
          <a:extLst>
            <a:ext uri="{FF2B5EF4-FFF2-40B4-BE49-F238E27FC236}">
              <a16:creationId xmlns:a16="http://schemas.microsoft.com/office/drawing/2014/main" xmlns="" id="{00000000-0008-0000-0600-00000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12" name="Oval 55">
          <a:extLst>
            <a:ext uri="{FF2B5EF4-FFF2-40B4-BE49-F238E27FC236}">
              <a16:creationId xmlns:a16="http://schemas.microsoft.com/office/drawing/2014/main" xmlns="" id="{00000000-0008-0000-0600-00000C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3" name="Oval 56">
          <a:extLst>
            <a:ext uri="{FF2B5EF4-FFF2-40B4-BE49-F238E27FC236}">
              <a16:creationId xmlns:a16="http://schemas.microsoft.com/office/drawing/2014/main" xmlns="" id="{00000000-0008-0000-0600-00000D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4" name="Oval 57">
          <a:extLst>
            <a:ext uri="{FF2B5EF4-FFF2-40B4-BE49-F238E27FC236}">
              <a16:creationId xmlns:a16="http://schemas.microsoft.com/office/drawing/2014/main" xmlns="" id="{00000000-0008-0000-0600-00000E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5" name="Oval 58">
          <a:extLst>
            <a:ext uri="{FF2B5EF4-FFF2-40B4-BE49-F238E27FC236}">
              <a16:creationId xmlns:a16="http://schemas.microsoft.com/office/drawing/2014/main" xmlns="" id="{00000000-0008-0000-0600-00000F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6" name="Oval 60">
          <a:extLst>
            <a:ext uri="{FF2B5EF4-FFF2-40B4-BE49-F238E27FC236}">
              <a16:creationId xmlns:a16="http://schemas.microsoft.com/office/drawing/2014/main" xmlns="" id="{00000000-0008-0000-0600-000010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7" name="Oval 61">
          <a:extLst>
            <a:ext uri="{FF2B5EF4-FFF2-40B4-BE49-F238E27FC236}">
              <a16:creationId xmlns:a16="http://schemas.microsoft.com/office/drawing/2014/main" xmlns="" id="{00000000-0008-0000-0600-000011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8" name="Oval 62">
          <a:extLst>
            <a:ext uri="{FF2B5EF4-FFF2-40B4-BE49-F238E27FC236}">
              <a16:creationId xmlns:a16="http://schemas.microsoft.com/office/drawing/2014/main" xmlns="" id="{00000000-0008-0000-0600-000012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9" name="Oval 63">
          <a:extLst>
            <a:ext uri="{FF2B5EF4-FFF2-40B4-BE49-F238E27FC236}">
              <a16:creationId xmlns:a16="http://schemas.microsoft.com/office/drawing/2014/main" xmlns="" id="{00000000-0008-0000-0600-000013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0" name="Oval 135">
          <a:extLst>
            <a:ext uri="{FF2B5EF4-FFF2-40B4-BE49-F238E27FC236}">
              <a16:creationId xmlns:a16="http://schemas.microsoft.com/office/drawing/2014/main" xmlns="" id="{00000000-0008-0000-0600-00001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1" name="Oval 136">
          <a:extLst>
            <a:ext uri="{FF2B5EF4-FFF2-40B4-BE49-F238E27FC236}">
              <a16:creationId xmlns:a16="http://schemas.microsoft.com/office/drawing/2014/main" xmlns="" id="{00000000-0008-0000-0600-00001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2" name="Oval 137">
          <a:extLst>
            <a:ext uri="{FF2B5EF4-FFF2-40B4-BE49-F238E27FC236}">
              <a16:creationId xmlns:a16="http://schemas.microsoft.com/office/drawing/2014/main" xmlns="" id="{00000000-0008-0000-0600-00001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3" name="Oval 138">
          <a:extLst>
            <a:ext uri="{FF2B5EF4-FFF2-40B4-BE49-F238E27FC236}">
              <a16:creationId xmlns:a16="http://schemas.microsoft.com/office/drawing/2014/main" xmlns="" id="{00000000-0008-0000-0600-00001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4" name="Oval 140">
          <a:extLst>
            <a:ext uri="{FF2B5EF4-FFF2-40B4-BE49-F238E27FC236}">
              <a16:creationId xmlns:a16="http://schemas.microsoft.com/office/drawing/2014/main" xmlns="" id="{00000000-0008-0000-0600-00001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5" name="Oval 141">
          <a:extLst>
            <a:ext uri="{FF2B5EF4-FFF2-40B4-BE49-F238E27FC236}">
              <a16:creationId xmlns:a16="http://schemas.microsoft.com/office/drawing/2014/main" xmlns="" id="{00000000-0008-0000-0600-00001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6" name="Oval 142">
          <a:extLst>
            <a:ext uri="{FF2B5EF4-FFF2-40B4-BE49-F238E27FC236}">
              <a16:creationId xmlns:a16="http://schemas.microsoft.com/office/drawing/2014/main" xmlns="" id="{00000000-0008-0000-0600-00001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27" name="Oval 143">
          <a:extLst>
            <a:ext uri="{FF2B5EF4-FFF2-40B4-BE49-F238E27FC236}">
              <a16:creationId xmlns:a16="http://schemas.microsoft.com/office/drawing/2014/main" xmlns="" id="{00000000-0008-0000-0600-00001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8" name="Oval 55">
          <a:extLst>
            <a:ext uri="{FF2B5EF4-FFF2-40B4-BE49-F238E27FC236}">
              <a16:creationId xmlns:a16="http://schemas.microsoft.com/office/drawing/2014/main" xmlns="" id="{00000000-0008-0000-0600-00001C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9" name="Oval 56">
          <a:extLst>
            <a:ext uri="{FF2B5EF4-FFF2-40B4-BE49-F238E27FC236}">
              <a16:creationId xmlns:a16="http://schemas.microsoft.com/office/drawing/2014/main" xmlns="" id="{00000000-0008-0000-0600-00001D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0" name="Oval 57">
          <a:extLst>
            <a:ext uri="{FF2B5EF4-FFF2-40B4-BE49-F238E27FC236}">
              <a16:creationId xmlns:a16="http://schemas.microsoft.com/office/drawing/2014/main" xmlns="" id="{00000000-0008-0000-0600-00001E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1" name="Oval 58">
          <a:extLst>
            <a:ext uri="{FF2B5EF4-FFF2-40B4-BE49-F238E27FC236}">
              <a16:creationId xmlns:a16="http://schemas.microsoft.com/office/drawing/2014/main" xmlns="" id="{00000000-0008-0000-0600-00001F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2" name="Oval 60">
          <a:extLst>
            <a:ext uri="{FF2B5EF4-FFF2-40B4-BE49-F238E27FC236}">
              <a16:creationId xmlns:a16="http://schemas.microsoft.com/office/drawing/2014/main" xmlns="" id="{00000000-0008-0000-0600-000020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3" name="Oval 61">
          <a:extLst>
            <a:ext uri="{FF2B5EF4-FFF2-40B4-BE49-F238E27FC236}">
              <a16:creationId xmlns:a16="http://schemas.microsoft.com/office/drawing/2014/main" xmlns="" id="{00000000-0008-0000-0600-000021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4" name="Oval 62">
          <a:extLst>
            <a:ext uri="{FF2B5EF4-FFF2-40B4-BE49-F238E27FC236}">
              <a16:creationId xmlns:a16="http://schemas.microsoft.com/office/drawing/2014/main" xmlns="" id="{00000000-0008-0000-0600-000022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35" name="Oval 63">
          <a:extLst>
            <a:ext uri="{FF2B5EF4-FFF2-40B4-BE49-F238E27FC236}">
              <a16:creationId xmlns:a16="http://schemas.microsoft.com/office/drawing/2014/main" xmlns="" id="{00000000-0008-0000-0600-000023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36" name="Oval 135">
          <a:extLst>
            <a:ext uri="{FF2B5EF4-FFF2-40B4-BE49-F238E27FC236}">
              <a16:creationId xmlns:a16="http://schemas.microsoft.com/office/drawing/2014/main" xmlns="" id="{00000000-0008-0000-0600-00002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7" name="Oval 136">
          <a:extLst>
            <a:ext uri="{FF2B5EF4-FFF2-40B4-BE49-F238E27FC236}">
              <a16:creationId xmlns:a16="http://schemas.microsoft.com/office/drawing/2014/main" xmlns="" id="{00000000-0008-0000-0600-00002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8" name="Oval 137">
          <a:extLst>
            <a:ext uri="{FF2B5EF4-FFF2-40B4-BE49-F238E27FC236}">
              <a16:creationId xmlns:a16="http://schemas.microsoft.com/office/drawing/2014/main" xmlns="" id="{00000000-0008-0000-0600-00002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9" name="Oval 138">
          <a:extLst>
            <a:ext uri="{FF2B5EF4-FFF2-40B4-BE49-F238E27FC236}">
              <a16:creationId xmlns:a16="http://schemas.microsoft.com/office/drawing/2014/main" xmlns="" id="{00000000-0008-0000-0600-00002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0" name="Oval 140">
          <a:extLst>
            <a:ext uri="{FF2B5EF4-FFF2-40B4-BE49-F238E27FC236}">
              <a16:creationId xmlns:a16="http://schemas.microsoft.com/office/drawing/2014/main" xmlns="" id="{00000000-0008-0000-0600-00002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1" name="Oval 141">
          <a:extLst>
            <a:ext uri="{FF2B5EF4-FFF2-40B4-BE49-F238E27FC236}">
              <a16:creationId xmlns:a16="http://schemas.microsoft.com/office/drawing/2014/main" xmlns="" id="{00000000-0008-0000-0600-00002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2" name="Oval 142">
          <a:extLst>
            <a:ext uri="{FF2B5EF4-FFF2-40B4-BE49-F238E27FC236}">
              <a16:creationId xmlns:a16="http://schemas.microsoft.com/office/drawing/2014/main" xmlns="" id="{00000000-0008-0000-0600-00002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43" name="Oval 143">
          <a:extLst>
            <a:ext uri="{FF2B5EF4-FFF2-40B4-BE49-F238E27FC236}">
              <a16:creationId xmlns:a16="http://schemas.microsoft.com/office/drawing/2014/main" xmlns="" id="{00000000-0008-0000-0600-00002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ERONAUTICA\AEROCIVIL%202017\GESTION%20PRESUPUESTO\Presupuesto%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ualopez\Dropbox\BASES%20DNP\Principal%20Transport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ualopez\Documents\Tableros%20de%20control\Tablero%20Control%20presidencia%20-%20Transport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torrado\METAS%20SECTOR%202006-2010\Presupuesto_2003\ejecucion\01022004_TOTAL_PND_2003_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milia\Downloads\CRONOGRAMA%20DE%20INVERSIONES%202018%20201801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5960304\Downloads\Presupuesto%20universitario%20mensu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sheetData sheetId="5"/>
      <sheetData sheetId="6"/>
      <sheetData sheetId="7"/>
      <sheetData sheetId="8"/>
      <sheetData sheetId="9"/>
      <sheetData sheetId="10"/>
      <sheetData sheetId="11">
        <row r="18">
          <cell r="G18">
            <v>6072000000</v>
          </cell>
        </row>
      </sheetData>
      <sheetData sheetId="12"/>
      <sheetData sheetId="13"/>
      <sheetData sheetId="14"/>
      <sheetData sheetId="15"/>
      <sheetData sheetId="16"/>
      <sheetData sheetId="17"/>
      <sheetData sheetId="18"/>
      <sheetData sheetId="19"/>
      <sheetData sheetId="20"/>
      <sheetData sheetId="21">
        <row r="2">
          <cell r="AB2" t="str">
            <v>ENE</v>
          </cell>
          <cell r="AC2">
            <v>2017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_Cod"/>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DQUIS2018"/>
      <sheetName val="META $ 2018"/>
    </sheetNames>
    <sheetDataSet>
      <sheetData sheetId="0">
        <row r="18">
          <cell r="G18">
            <v>6072000000</v>
          </cell>
        </row>
        <row r="19">
          <cell r="G19">
            <v>528000000</v>
          </cell>
        </row>
        <row r="20">
          <cell r="G20">
            <v>1380000000</v>
          </cell>
        </row>
        <row r="21">
          <cell r="G21">
            <v>120000000</v>
          </cell>
        </row>
        <row r="22">
          <cell r="G22">
            <v>25000000000</v>
          </cell>
        </row>
        <row r="23">
          <cell r="G23">
            <v>2000000000</v>
          </cell>
        </row>
        <row r="24">
          <cell r="G24">
            <v>5800000000</v>
          </cell>
        </row>
        <row r="25">
          <cell r="G25">
            <v>10010147482</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1671866666</v>
          </cell>
        </row>
        <row r="52">
          <cell r="G52">
            <v>1671866666</v>
          </cell>
        </row>
        <row r="53">
          <cell r="G53">
            <v>1671866666</v>
          </cell>
        </row>
        <row r="54">
          <cell r="G54">
            <v>708400000</v>
          </cell>
        </row>
        <row r="55">
          <cell r="G55">
            <v>708400000</v>
          </cell>
        </row>
        <row r="56">
          <cell r="G56">
            <v>1671866666</v>
          </cell>
        </row>
        <row r="57">
          <cell r="G57">
            <v>708400000</v>
          </cell>
        </row>
        <row r="58">
          <cell r="G58">
            <v>1671866666</v>
          </cell>
        </row>
        <row r="59">
          <cell r="G59">
            <v>708400000</v>
          </cell>
        </row>
        <row r="60">
          <cell r="G60">
            <v>1671866670</v>
          </cell>
        </row>
        <row r="61">
          <cell r="G61">
            <v>1671000000</v>
          </cell>
        </row>
        <row r="62">
          <cell r="G62">
            <v>708400000</v>
          </cell>
        </row>
        <row r="63">
          <cell r="G63">
            <v>708400000</v>
          </cell>
        </row>
        <row r="64">
          <cell r="G64">
            <v>114400000</v>
          </cell>
        </row>
        <row r="65">
          <cell r="G65">
            <v>114400000</v>
          </cell>
        </row>
        <row r="66">
          <cell r="G66">
            <v>114400000</v>
          </cell>
        </row>
        <row r="67">
          <cell r="G67">
            <v>114400000</v>
          </cell>
        </row>
        <row r="68">
          <cell r="G68">
            <v>114400000</v>
          </cell>
        </row>
        <row r="69">
          <cell r="G69">
            <v>114400000</v>
          </cell>
        </row>
        <row r="70">
          <cell r="G70">
            <v>114400000</v>
          </cell>
        </row>
        <row r="71">
          <cell r="G71">
            <v>114400000</v>
          </cell>
        </row>
        <row r="72">
          <cell r="G72">
            <v>114400000</v>
          </cell>
        </row>
        <row r="73">
          <cell r="G73">
            <v>114400000</v>
          </cell>
        </row>
        <row r="74">
          <cell r="G74">
            <v>114400000</v>
          </cell>
        </row>
        <row r="75">
          <cell r="G75">
            <v>61600000</v>
          </cell>
        </row>
        <row r="76">
          <cell r="G76">
            <v>61600000</v>
          </cell>
        </row>
        <row r="77">
          <cell r="G77">
            <v>7544000000</v>
          </cell>
        </row>
        <row r="78">
          <cell r="G78">
            <v>656000000</v>
          </cell>
        </row>
        <row r="79">
          <cell r="G79">
            <v>15000000000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hyperlink" Target="file://bog7/Roaming/Microsoft/Excel/BASES%20FEBRERO/CDP&#180;S%20-%20COMPROMISOS%20-%20OBLIGACIONES%2028.02.2018.xlsx" TargetMode="External"/><Relationship Id="rId13" Type="http://schemas.openxmlformats.org/officeDocument/2006/relationships/vmlDrawing" Target="../drawings/vmlDrawing11.vml"/><Relationship Id="rId3" Type="http://schemas.openxmlformats.org/officeDocument/2006/relationships/hyperlink" Target="file://bog7/Roaming/Microsoft/Excel/BASES%20FEBRERO/CDP&#180;S%20-%20COMPROMISOS%20-%20OBLIGACIONES%2028.02.2018.xlsx" TargetMode="External"/><Relationship Id="rId7" Type="http://schemas.openxmlformats.org/officeDocument/2006/relationships/hyperlink" Target="file://bog7/Roaming/Microsoft/Excel/BASES%20FEBRERO/CDP&#180;S%20-%20COMPROMISOS%20-%20OBLIGACIONES%2028.02.2018.xlsx" TargetMode="External"/><Relationship Id="rId12" Type="http://schemas.openxmlformats.org/officeDocument/2006/relationships/printerSettings" Target="../printerSettings/printerSettings11.bin"/><Relationship Id="rId2" Type="http://schemas.openxmlformats.org/officeDocument/2006/relationships/hyperlink" Target="file://bog7/Roaming/Microsoft/Excel/BASES%20FEBRERO/CDP&#180;S%20-%20COMPROMISOS%20-%20OBLIGACIONES%2028.02.2018.xlsx" TargetMode="External"/><Relationship Id="rId1" Type="http://schemas.openxmlformats.org/officeDocument/2006/relationships/hyperlink" Target="file://bog7/Roaming/Microsoft/Excel/BASES%20FEBRERO/CDP&#180;S%20-%20COMPROMISOS%20-%20OBLIGACIONES%2028.02.2018.xlsx" TargetMode="External"/><Relationship Id="rId6" Type="http://schemas.openxmlformats.org/officeDocument/2006/relationships/hyperlink" Target="file://bog7/Roaming/Microsoft/Excel/BASES%20FEBRERO/CDP&#180;S%20-%20COMPROMISOS%20-%20OBLIGACIONES%2028.02.2018.xlsx" TargetMode="External"/><Relationship Id="rId11" Type="http://schemas.openxmlformats.org/officeDocument/2006/relationships/hyperlink" Target="file://bog7/Roaming/Microsoft/Excel/BASES%20FEBRERO/CDP&#180;S%20-%20COMPROMISOS%20-%20OBLIGACIONES%2028.02.2018.xlsx" TargetMode="External"/><Relationship Id="rId5" Type="http://schemas.openxmlformats.org/officeDocument/2006/relationships/hyperlink" Target="file://bog7/Roaming/Microsoft/Excel/BASES%20FEBRERO/CDP&#180;S%20-%20COMPROMISOS%20-%20OBLIGACIONES%2028.02.2018.xlsx" TargetMode="External"/><Relationship Id="rId10" Type="http://schemas.openxmlformats.org/officeDocument/2006/relationships/hyperlink" Target="file://bog7/Roaming/Microsoft/Excel/BASES%20FEBRERO/CDP&#180;S%20-%20COMPROMISOS%20-%20OBLIGACIONES%2028.02.2018.xlsx" TargetMode="External"/><Relationship Id="rId4" Type="http://schemas.openxmlformats.org/officeDocument/2006/relationships/hyperlink" Target="file://bog7/Roaming/Microsoft/Excel/BASES%20FEBRERO/CDP&#180;S%20-%20COMPROMISOS%20-%20OBLIGACIONES%2028.02.2018.xlsx" TargetMode="External"/><Relationship Id="rId9" Type="http://schemas.openxmlformats.org/officeDocument/2006/relationships/hyperlink" Target="file://bog7/Roaming/Microsoft/Excel/BASES%20FEBRERO/CDP&#180;S%20-%20COMPROMISOS%20-%20OBLIGACIONES%2028.02.2018.xlsx" TargetMode="External"/><Relationship Id="rId1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Y20"/>
  <sheetViews>
    <sheetView zoomScale="90" zoomScaleNormal="90" workbookViewId="0">
      <pane xSplit="3" ySplit="4" topLeftCell="AJ5" activePane="bottomRight" state="frozen"/>
      <selection pane="topRight" activeCell="D1" sqref="D1"/>
      <selection pane="bottomLeft" activeCell="A5" sqref="A5"/>
      <selection pane="bottomRight" activeCell="D1" sqref="D1:AY1048576"/>
    </sheetView>
  </sheetViews>
  <sheetFormatPr baseColWidth="10" defaultRowHeight="12.75" x14ac:dyDescent="0.2"/>
  <cols>
    <col min="1" max="1" width="13.85546875" style="9" bestFit="1" customWidth="1"/>
    <col min="2" max="2" width="33.5703125" style="1" bestFit="1" customWidth="1"/>
    <col min="3" max="3" width="19.28515625" style="1" bestFit="1" customWidth="1"/>
    <col min="4" max="4" width="17.7109375" style="1" customWidth="1"/>
    <col min="5" max="5" width="8.7109375" style="1" customWidth="1"/>
    <col min="6" max="6" width="17.7109375" style="1" customWidth="1"/>
    <col min="7" max="7" width="8.7109375" style="1" customWidth="1"/>
    <col min="8" max="8" width="17.7109375" style="1" customWidth="1"/>
    <col min="9" max="9" width="8.7109375" style="1" customWidth="1"/>
    <col min="10" max="10" width="17.7109375" style="1" customWidth="1"/>
    <col min="11" max="11" width="8.7109375" style="1" customWidth="1"/>
    <col min="12" max="12" width="17.7109375" style="1" customWidth="1"/>
    <col min="13" max="13" width="8.7109375" style="1" customWidth="1"/>
    <col min="14" max="14" width="17.7109375" style="1" customWidth="1"/>
    <col min="15" max="15" width="8.7109375" style="1" customWidth="1"/>
    <col min="16" max="16" width="17.7109375" style="1" customWidth="1"/>
    <col min="17" max="17" width="8.7109375" style="1" customWidth="1"/>
    <col min="18" max="18" width="17.7109375" style="1" customWidth="1"/>
    <col min="19" max="19" width="8.7109375" style="1" customWidth="1"/>
    <col min="20" max="20" width="17.7109375" style="1" customWidth="1"/>
    <col min="21" max="21" width="8.7109375" style="1" customWidth="1"/>
    <col min="22" max="22" width="17.7109375" style="1" customWidth="1"/>
    <col min="23" max="23" width="8.7109375" style="1" customWidth="1"/>
    <col min="24" max="24" width="17.7109375" style="1" customWidth="1"/>
    <col min="25" max="25" width="8.7109375" style="1" customWidth="1"/>
    <col min="26" max="26" width="17.7109375" style="1" customWidth="1"/>
    <col min="27" max="27" width="8.7109375" style="1" customWidth="1"/>
    <col min="28" max="28" width="17.7109375" style="1" customWidth="1"/>
    <col min="29" max="29" width="8.7109375" style="1" customWidth="1"/>
    <col min="30" max="30" width="17.7109375" style="1" customWidth="1"/>
    <col min="31" max="31" width="8.7109375" style="1" customWidth="1"/>
    <col min="32" max="32" width="17.7109375" style="1" customWidth="1"/>
    <col min="33" max="33" width="8.7109375" style="1" customWidth="1"/>
    <col min="34" max="34" width="17.7109375" style="1" customWidth="1"/>
    <col min="35" max="35" width="8.7109375" style="1" customWidth="1"/>
    <col min="36" max="36" width="17.7109375" style="1" customWidth="1"/>
    <col min="37" max="37" width="8.7109375" style="1" customWidth="1"/>
    <col min="38" max="38" width="17.7109375" style="1" customWidth="1"/>
    <col min="39" max="39" width="8.7109375" style="1" customWidth="1"/>
    <col min="40" max="40" width="17.7109375" style="1" customWidth="1"/>
    <col min="41" max="41" width="8.7109375" style="1" customWidth="1"/>
    <col min="42" max="42" width="17.7109375" style="1" customWidth="1"/>
    <col min="43" max="43" width="8.7109375" style="1" customWidth="1"/>
    <col min="44" max="44" width="21.42578125" style="1" customWidth="1"/>
    <col min="45" max="45" width="8.7109375" style="1" customWidth="1"/>
    <col min="46" max="46" width="17.7109375" style="1" customWidth="1"/>
    <col min="47" max="47" width="8.7109375" style="1" customWidth="1"/>
    <col min="48" max="48" width="19.28515625" style="1" customWidth="1"/>
    <col min="49" max="49" width="8.7109375" style="1" customWidth="1"/>
    <col min="50" max="50" width="19.5703125" style="1" customWidth="1"/>
    <col min="51" max="51" width="8.7109375" style="1" customWidth="1"/>
    <col min="52" max="16384" width="11.42578125" style="1"/>
  </cols>
  <sheetData>
    <row r="1" spans="1:51" ht="15" x14ac:dyDescent="0.2">
      <c r="A1" s="1659" t="s">
        <v>0</v>
      </c>
      <c r="B1" s="1659"/>
      <c r="C1" s="1659"/>
    </row>
    <row r="3" spans="1:51" ht="15" x14ac:dyDescent="0.2">
      <c r="A3" s="1660" t="s">
        <v>1</v>
      </c>
      <c r="B3" s="1660" t="s">
        <v>2</v>
      </c>
      <c r="C3" s="1662" t="s">
        <v>3</v>
      </c>
      <c r="D3" s="30" t="s">
        <v>4</v>
      </c>
      <c r="E3" s="31"/>
      <c r="F3" s="31"/>
      <c r="G3" s="32"/>
      <c r="H3" s="30" t="s">
        <v>5</v>
      </c>
      <c r="I3" s="31"/>
      <c r="J3" s="31"/>
      <c r="K3" s="32"/>
      <c r="L3" s="30" t="s">
        <v>6</v>
      </c>
      <c r="M3" s="31"/>
      <c r="N3" s="31"/>
      <c r="O3" s="32"/>
      <c r="P3" s="30" t="s">
        <v>7</v>
      </c>
      <c r="Q3" s="31"/>
      <c r="R3" s="31"/>
      <c r="S3" s="32"/>
      <c r="T3" s="30" t="s">
        <v>8</v>
      </c>
      <c r="U3" s="31"/>
      <c r="V3" s="31"/>
      <c r="W3" s="32"/>
      <c r="X3" s="30" t="s">
        <v>9</v>
      </c>
      <c r="Y3" s="31"/>
      <c r="Z3" s="31"/>
      <c r="AA3" s="32"/>
      <c r="AB3" s="30" t="s">
        <v>10</v>
      </c>
      <c r="AC3" s="31"/>
      <c r="AD3" s="31"/>
      <c r="AE3" s="32"/>
      <c r="AF3" s="30" t="s">
        <v>11</v>
      </c>
      <c r="AG3" s="31"/>
      <c r="AH3" s="31"/>
      <c r="AI3" s="32"/>
      <c r="AJ3" s="30" t="s">
        <v>12</v>
      </c>
      <c r="AK3" s="31"/>
      <c r="AL3" s="31"/>
      <c r="AM3" s="32"/>
      <c r="AN3" s="30" t="s">
        <v>13</v>
      </c>
      <c r="AO3" s="31"/>
      <c r="AP3" s="31"/>
      <c r="AQ3" s="32"/>
      <c r="AR3" s="30" t="s">
        <v>14</v>
      </c>
      <c r="AS3" s="31"/>
      <c r="AT3" s="31"/>
      <c r="AU3" s="32"/>
      <c r="AV3" s="30" t="s">
        <v>15</v>
      </c>
      <c r="AW3" s="31"/>
      <c r="AX3" s="31"/>
      <c r="AY3" s="32"/>
    </row>
    <row r="4" spans="1:51" ht="15" x14ac:dyDescent="0.2">
      <c r="A4" s="1661"/>
      <c r="B4" s="1661"/>
      <c r="C4" s="1663"/>
      <c r="D4" s="26" t="s">
        <v>16</v>
      </c>
      <c r="E4" s="26" t="s">
        <v>17</v>
      </c>
      <c r="F4" s="26" t="s">
        <v>18</v>
      </c>
      <c r="G4" s="26" t="s">
        <v>17</v>
      </c>
      <c r="H4" s="26" t="s">
        <v>16</v>
      </c>
      <c r="I4" s="26" t="s">
        <v>17</v>
      </c>
      <c r="J4" s="26" t="s">
        <v>18</v>
      </c>
      <c r="K4" s="26" t="s">
        <v>17</v>
      </c>
      <c r="L4" s="26" t="s">
        <v>16</v>
      </c>
      <c r="M4" s="26" t="s">
        <v>17</v>
      </c>
      <c r="N4" s="26" t="s">
        <v>18</v>
      </c>
      <c r="O4" s="26" t="s">
        <v>17</v>
      </c>
      <c r="P4" s="26" t="s">
        <v>16</v>
      </c>
      <c r="Q4" s="26" t="s">
        <v>17</v>
      </c>
      <c r="R4" s="26" t="s">
        <v>18</v>
      </c>
      <c r="S4" s="26" t="s">
        <v>17</v>
      </c>
      <c r="T4" s="26" t="s">
        <v>16</v>
      </c>
      <c r="U4" s="26" t="s">
        <v>17</v>
      </c>
      <c r="V4" s="26" t="s">
        <v>18</v>
      </c>
      <c r="W4" s="26" t="s">
        <v>17</v>
      </c>
      <c r="X4" s="26" t="s">
        <v>16</v>
      </c>
      <c r="Y4" s="26" t="s">
        <v>17</v>
      </c>
      <c r="Z4" s="26" t="s">
        <v>18</v>
      </c>
      <c r="AA4" s="26" t="s">
        <v>17</v>
      </c>
      <c r="AB4" s="26" t="s">
        <v>16</v>
      </c>
      <c r="AC4" s="26" t="s">
        <v>17</v>
      </c>
      <c r="AD4" s="26" t="s">
        <v>18</v>
      </c>
      <c r="AE4" s="26" t="s">
        <v>17</v>
      </c>
      <c r="AF4" s="26" t="s">
        <v>16</v>
      </c>
      <c r="AG4" s="26" t="s">
        <v>17</v>
      </c>
      <c r="AH4" s="26" t="s">
        <v>18</v>
      </c>
      <c r="AI4" s="26" t="s">
        <v>17</v>
      </c>
      <c r="AJ4" s="26" t="s">
        <v>16</v>
      </c>
      <c r="AK4" s="26" t="s">
        <v>17</v>
      </c>
      <c r="AL4" s="26" t="s">
        <v>18</v>
      </c>
      <c r="AM4" s="26" t="s">
        <v>17</v>
      </c>
      <c r="AN4" s="26" t="s">
        <v>16</v>
      </c>
      <c r="AO4" s="26" t="s">
        <v>17</v>
      </c>
      <c r="AP4" s="26" t="s">
        <v>18</v>
      </c>
      <c r="AQ4" s="26" t="s">
        <v>17</v>
      </c>
      <c r="AR4" s="26" t="s">
        <v>16</v>
      </c>
      <c r="AS4" s="26" t="s">
        <v>17</v>
      </c>
      <c r="AT4" s="26" t="s">
        <v>18</v>
      </c>
      <c r="AU4" s="26" t="s">
        <v>17</v>
      </c>
      <c r="AV4" s="26" t="s">
        <v>16</v>
      </c>
      <c r="AW4" s="26" t="s">
        <v>17</v>
      </c>
      <c r="AX4" s="26" t="s">
        <v>18</v>
      </c>
      <c r="AY4" s="26" t="s">
        <v>17</v>
      </c>
    </row>
    <row r="5" spans="1:51" s="8" customFormat="1" x14ac:dyDescent="0.2">
      <c r="A5" s="2" t="s">
        <v>19</v>
      </c>
      <c r="B5" s="3" t="s">
        <v>20</v>
      </c>
      <c r="C5" s="4" t="e">
        <f>#REF!</f>
        <v>#REF!</v>
      </c>
      <c r="D5" s="5" t="e">
        <f>#REF!</f>
        <v>#REF!</v>
      </c>
      <c r="E5" s="6" t="e">
        <f>#REF!</f>
        <v>#REF!</v>
      </c>
      <c r="F5" s="5" t="e">
        <f>#REF!</f>
        <v>#REF!</v>
      </c>
      <c r="G5" s="6" t="e">
        <f>#REF!</f>
        <v>#REF!</v>
      </c>
      <c r="H5" s="5" t="e">
        <f>#REF!</f>
        <v>#REF!</v>
      </c>
      <c r="I5" s="7" t="e">
        <f>#REF!</f>
        <v>#REF!</v>
      </c>
      <c r="J5" s="5" t="e">
        <f>#REF!</f>
        <v>#REF!</v>
      </c>
      <c r="K5" s="7" t="e">
        <f>#REF!</f>
        <v>#REF!</v>
      </c>
      <c r="L5" s="5" t="e">
        <f>#REF!</f>
        <v>#REF!</v>
      </c>
      <c r="M5" s="6" t="e">
        <f>#REF!</f>
        <v>#REF!</v>
      </c>
      <c r="N5" s="5" t="e">
        <f>#REF!</f>
        <v>#REF!</v>
      </c>
      <c r="O5" s="6" t="e">
        <f>#REF!</f>
        <v>#REF!</v>
      </c>
      <c r="P5" s="5" t="e">
        <f>#REF!</f>
        <v>#REF!</v>
      </c>
      <c r="Q5" s="7" t="e">
        <f>#REF!</f>
        <v>#REF!</v>
      </c>
      <c r="R5" s="5" t="e">
        <f>#REF!</f>
        <v>#REF!</v>
      </c>
      <c r="S5" s="7" t="e">
        <f>#REF!</f>
        <v>#REF!</v>
      </c>
      <c r="T5" s="5" t="e">
        <f>#REF!</f>
        <v>#REF!</v>
      </c>
      <c r="U5" s="6" t="e">
        <f>#REF!</f>
        <v>#REF!</v>
      </c>
      <c r="V5" s="5" t="e">
        <f>#REF!</f>
        <v>#REF!</v>
      </c>
      <c r="W5" s="6" t="e">
        <f>#REF!</f>
        <v>#REF!</v>
      </c>
      <c r="X5" s="5" t="e">
        <f>#REF!</f>
        <v>#REF!</v>
      </c>
      <c r="Y5" s="7" t="e">
        <f>#REF!</f>
        <v>#REF!</v>
      </c>
      <c r="Z5" s="5" t="e">
        <f>#REF!</f>
        <v>#REF!</v>
      </c>
      <c r="AA5" s="7" t="e">
        <f>#REF!</f>
        <v>#REF!</v>
      </c>
      <c r="AB5" s="5" t="e">
        <f>#REF!</f>
        <v>#REF!</v>
      </c>
      <c r="AC5" s="6" t="e">
        <f>#REF!</f>
        <v>#REF!</v>
      </c>
      <c r="AD5" s="5" t="e">
        <f>#REF!</f>
        <v>#REF!</v>
      </c>
      <c r="AE5" s="6" t="e">
        <f>#REF!</f>
        <v>#REF!</v>
      </c>
      <c r="AF5" s="5" t="e">
        <f>#REF!</f>
        <v>#REF!</v>
      </c>
      <c r="AG5" s="7" t="e">
        <f>#REF!</f>
        <v>#REF!</v>
      </c>
      <c r="AH5" s="5" t="e">
        <f>#REF!</f>
        <v>#REF!</v>
      </c>
      <c r="AI5" s="7" t="e">
        <f>#REF!</f>
        <v>#REF!</v>
      </c>
      <c r="AJ5" s="5" t="e">
        <f>#REF!</f>
        <v>#REF!</v>
      </c>
      <c r="AK5" s="6" t="e">
        <f>#REF!</f>
        <v>#REF!</v>
      </c>
      <c r="AL5" s="5" t="e">
        <f>#REF!</f>
        <v>#REF!</v>
      </c>
      <c r="AM5" s="6" t="e">
        <f>#REF!</f>
        <v>#REF!</v>
      </c>
      <c r="AN5" s="5" t="e">
        <f>#REF!</f>
        <v>#REF!</v>
      </c>
      <c r="AO5" s="7" t="e">
        <f>#REF!</f>
        <v>#REF!</v>
      </c>
      <c r="AP5" s="5" t="e">
        <f>#REF!</f>
        <v>#REF!</v>
      </c>
      <c r="AQ5" s="7" t="e">
        <f>#REF!</f>
        <v>#REF!</v>
      </c>
      <c r="AR5" s="5" t="e">
        <f>#REF!</f>
        <v>#REF!</v>
      </c>
      <c r="AS5" s="6" t="e">
        <f>#REF!</f>
        <v>#REF!</v>
      </c>
      <c r="AT5" s="5" t="e">
        <f>#REF!</f>
        <v>#REF!</v>
      </c>
      <c r="AU5" s="6" t="e">
        <f>#REF!</f>
        <v>#REF!</v>
      </c>
      <c r="AV5" s="5" t="e">
        <f>#REF!</f>
        <v>#REF!</v>
      </c>
      <c r="AW5" s="20" t="e">
        <f>#REF!</f>
        <v>#REF!</v>
      </c>
      <c r="AX5" s="5" t="e">
        <f>#REF!</f>
        <v>#REF!</v>
      </c>
      <c r="AY5" s="7" t="e">
        <f>#REF!</f>
        <v>#REF!</v>
      </c>
    </row>
    <row r="6" spans="1:51" s="8" customFormat="1" x14ac:dyDescent="0.2">
      <c r="A6" s="2" t="s">
        <v>19</v>
      </c>
      <c r="B6" s="3" t="s">
        <v>21</v>
      </c>
      <c r="C6" s="4" t="e">
        <f>#REF!</f>
        <v>#REF!</v>
      </c>
      <c r="D6" s="5" t="e">
        <f>#REF!</f>
        <v>#REF!</v>
      </c>
      <c r="E6" s="6" t="e">
        <f>#REF!</f>
        <v>#REF!</v>
      </c>
      <c r="F6" s="5" t="e">
        <f>#REF!</f>
        <v>#REF!</v>
      </c>
      <c r="G6" s="6" t="e">
        <f>#REF!</f>
        <v>#REF!</v>
      </c>
      <c r="H6" s="5" t="e">
        <f>#REF!</f>
        <v>#REF!</v>
      </c>
      <c r="I6" s="7" t="e">
        <f>#REF!</f>
        <v>#REF!</v>
      </c>
      <c r="J6" s="5" t="e">
        <f>#REF!</f>
        <v>#REF!</v>
      </c>
      <c r="K6" s="7" t="e">
        <f>#REF!</f>
        <v>#REF!</v>
      </c>
      <c r="L6" s="5" t="e">
        <f>#REF!</f>
        <v>#REF!</v>
      </c>
      <c r="M6" s="6" t="e">
        <f>#REF!</f>
        <v>#REF!</v>
      </c>
      <c r="N6" s="5" t="e">
        <f>#REF!</f>
        <v>#REF!</v>
      </c>
      <c r="O6" s="6" t="e">
        <f>#REF!</f>
        <v>#REF!</v>
      </c>
      <c r="P6" s="5" t="e">
        <f>#REF!</f>
        <v>#REF!</v>
      </c>
      <c r="Q6" s="7" t="e">
        <f>#REF!</f>
        <v>#REF!</v>
      </c>
      <c r="R6" s="5" t="e">
        <f>#REF!</f>
        <v>#REF!</v>
      </c>
      <c r="S6" s="7" t="e">
        <f>#REF!</f>
        <v>#REF!</v>
      </c>
      <c r="T6" s="5" t="e">
        <f>#REF!</f>
        <v>#REF!</v>
      </c>
      <c r="U6" s="6" t="e">
        <f>#REF!</f>
        <v>#REF!</v>
      </c>
      <c r="V6" s="5" t="e">
        <f>#REF!</f>
        <v>#REF!</v>
      </c>
      <c r="W6" s="6" t="e">
        <f>#REF!</f>
        <v>#REF!</v>
      </c>
      <c r="X6" s="5" t="e">
        <f>#REF!</f>
        <v>#REF!</v>
      </c>
      <c r="Y6" s="7" t="e">
        <f>#REF!</f>
        <v>#REF!</v>
      </c>
      <c r="Z6" s="5" t="e">
        <f>#REF!</f>
        <v>#REF!</v>
      </c>
      <c r="AA6" s="7" t="e">
        <f>#REF!</f>
        <v>#REF!</v>
      </c>
      <c r="AB6" s="5" t="e">
        <f>#REF!</f>
        <v>#REF!</v>
      </c>
      <c r="AC6" s="6" t="e">
        <f>#REF!</f>
        <v>#REF!</v>
      </c>
      <c r="AD6" s="5" t="e">
        <f>#REF!</f>
        <v>#REF!</v>
      </c>
      <c r="AE6" s="6" t="e">
        <f>#REF!</f>
        <v>#REF!</v>
      </c>
      <c r="AF6" s="5" t="e">
        <f>#REF!</f>
        <v>#REF!</v>
      </c>
      <c r="AG6" s="7" t="e">
        <f>#REF!</f>
        <v>#REF!</v>
      </c>
      <c r="AH6" s="5" t="e">
        <f>#REF!</f>
        <v>#REF!</v>
      </c>
      <c r="AI6" s="7" t="e">
        <f>#REF!</f>
        <v>#REF!</v>
      </c>
      <c r="AJ6" s="5" t="e">
        <f>#REF!</f>
        <v>#REF!</v>
      </c>
      <c r="AK6" s="6" t="e">
        <f>#REF!</f>
        <v>#REF!</v>
      </c>
      <c r="AL6" s="5" t="e">
        <f>#REF!</f>
        <v>#REF!</v>
      </c>
      <c r="AM6" s="6" t="e">
        <f>#REF!</f>
        <v>#REF!</v>
      </c>
      <c r="AN6" s="5" t="e">
        <f>#REF!</f>
        <v>#REF!</v>
      </c>
      <c r="AO6" s="7" t="e">
        <f>#REF!</f>
        <v>#REF!</v>
      </c>
      <c r="AP6" s="5" t="e">
        <f>#REF!</f>
        <v>#REF!</v>
      </c>
      <c r="AQ6" s="7" t="e">
        <f>#REF!</f>
        <v>#REF!</v>
      </c>
      <c r="AR6" s="5" t="e">
        <f>#REF!</f>
        <v>#REF!</v>
      </c>
      <c r="AS6" s="6" t="e">
        <f>#REF!</f>
        <v>#REF!</v>
      </c>
      <c r="AT6" s="5" t="e">
        <f>#REF!</f>
        <v>#REF!</v>
      </c>
      <c r="AU6" s="6" t="e">
        <f>#REF!</f>
        <v>#REF!</v>
      </c>
      <c r="AV6" s="5" t="e">
        <f>#REF!</f>
        <v>#REF!</v>
      </c>
      <c r="AW6" s="20" t="e">
        <f>#REF!</f>
        <v>#REF!</v>
      </c>
      <c r="AX6" s="5" t="e">
        <f>#REF!</f>
        <v>#REF!</v>
      </c>
      <c r="AY6" s="7" t="e">
        <f>#REF!</f>
        <v>#REF!</v>
      </c>
    </row>
    <row r="7" spans="1:51" s="8" customFormat="1" x14ac:dyDescent="0.2">
      <c r="A7" s="2" t="s">
        <v>19</v>
      </c>
      <c r="B7" s="3" t="s">
        <v>22</v>
      </c>
      <c r="C7" s="4" t="e">
        <f>#REF!</f>
        <v>#REF!</v>
      </c>
      <c r="D7" s="5" t="e">
        <f>#REF!</f>
        <v>#REF!</v>
      </c>
      <c r="E7" s="6" t="e">
        <f>#REF!</f>
        <v>#REF!</v>
      </c>
      <c r="F7" s="5" t="e">
        <f>#REF!</f>
        <v>#REF!</v>
      </c>
      <c r="G7" s="6" t="e">
        <f>#REF!</f>
        <v>#REF!</v>
      </c>
      <c r="H7" s="5" t="e">
        <f>#REF!</f>
        <v>#REF!</v>
      </c>
      <c r="I7" s="7" t="e">
        <f>#REF!</f>
        <v>#REF!</v>
      </c>
      <c r="J7" s="5" t="e">
        <f>#REF!</f>
        <v>#REF!</v>
      </c>
      <c r="K7" s="7" t="e">
        <f>#REF!</f>
        <v>#REF!</v>
      </c>
      <c r="L7" s="5" t="e">
        <f>#REF!</f>
        <v>#REF!</v>
      </c>
      <c r="M7" s="6" t="e">
        <f>#REF!</f>
        <v>#REF!</v>
      </c>
      <c r="N7" s="5" t="e">
        <f>#REF!</f>
        <v>#REF!</v>
      </c>
      <c r="O7" s="6" t="e">
        <f>#REF!</f>
        <v>#REF!</v>
      </c>
      <c r="P7" s="5" t="e">
        <f>#REF!</f>
        <v>#REF!</v>
      </c>
      <c r="Q7" s="19" t="e">
        <f>#REF!</f>
        <v>#REF!</v>
      </c>
      <c r="R7" s="5" t="e">
        <f>#REF!</f>
        <v>#REF!</v>
      </c>
      <c r="S7" s="19" t="e">
        <f>#REF!</f>
        <v>#REF!</v>
      </c>
      <c r="T7" s="5" t="e">
        <f>#REF!</f>
        <v>#REF!</v>
      </c>
      <c r="U7" s="18" t="e">
        <f>#REF!</f>
        <v>#REF!</v>
      </c>
      <c r="V7" s="5" t="e">
        <f>#REF!</f>
        <v>#REF!</v>
      </c>
      <c r="W7" s="18" t="e">
        <f>#REF!</f>
        <v>#REF!</v>
      </c>
      <c r="X7" s="5" t="e">
        <f>#REF!</f>
        <v>#REF!</v>
      </c>
      <c r="Y7" s="19" t="e">
        <f>#REF!</f>
        <v>#REF!</v>
      </c>
      <c r="Z7" s="5" t="e">
        <f>#REF!</f>
        <v>#REF!</v>
      </c>
      <c r="AA7" s="19" t="e">
        <f>#REF!</f>
        <v>#REF!</v>
      </c>
      <c r="AB7" s="5" t="e">
        <f>#REF!</f>
        <v>#REF!</v>
      </c>
      <c r="AC7" s="23" t="e">
        <f>#REF!</f>
        <v>#REF!</v>
      </c>
      <c r="AD7" s="5" t="e">
        <f>#REF!</f>
        <v>#REF!</v>
      </c>
      <c r="AE7" s="6" t="e">
        <f>#REF!</f>
        <v>#REF!</v>
      </c>
      <c r="AF7" s="5" t="e">
        <f>#REF!</f>
        <v>#REF!</v>
      </c>
      <c r="AG7" s="7" t="e">
        <f>#REF!</f>
        <v>#REF!</v>
      </c>
      <c r="AH7" s="5" t="e">
        <f>#REF!</f>
        <v>#REF!</v>
      </c>
      <c r="AI7" s="7" t="e">
        <f>#REF!</f>
        <v>#REF!</v>
      </c>
      <c r="AJ7" s="5" t="e">
        <f>#REF!</f>
        <v>#REF!</v>
      </c>
      <c r="AK7" s="6" t="e">
        <f>#REF!</f>
        <v>#REF!</v>
      </c>
      <c r="AL7" s="5" t="e">
        <f>#REF!</f>
        <v>#REF!</v>
      </c>
      <c r="AM7" s="6" t="e">
        <f>#REF!</f>
        <v>#REF!</v>
      </c>
      <c r="AN7" s="5" t="e">
        <f>#REF!</f>
        <v>#REF!</v>
      </c>
      <c r="AO7" s="7" t="e">
        <f>#REF!</f>
        <v>#REF!</v>
      </c>
      <c r="AP7" s="5" t="e">
        <f>#REF!</f>
        <v>#REF!</v>
      </c>
      <c r="AQ7" s="7" t="e">
        <f>#REF!</f>
        <v>#REF!</v>
      </c>
      <c r="AR7" s="5" t="e">
        <f>#REF!</f>
        <v>#REF!</v>
      </c>
      <c r="AS7" s="6" t="e">
        <f>#REF!</f>
        <v>#REF!</v>
      </c>
      <c r="AT7" s="5" t="e">
        <f>#REF!</f>
        <v>#REF!</v>
      </c>
      <c r="AU7" s="6" t="e">
        <f>#REF!</f>
        <v>#REF!</v>
      </c>
      <c r="AV7" s="5" t="e">
        <f>#REF!</f>
        <v>#REF!</v>
      </c>
      <c r="AW7" s="20" t="e">
        <f>#REF!</f>
        <v>#REF!</v>
      </c>
      <c r="AX7" s="5" t="e">
        <f>#REF!</f>
        <v>#REF!</v>
      </c>
      <c r="AY7" s="7" t="e">
        <f>#REF!</f>
        <v>#REF!</v>
      </c>
    </row>
    <row r="8" spans="1:51" s="8" customFormat="1" x14ac:dyDescent="0.2">
      <c r="A8" s="2" t="s">
        <v>19</v>
      </c>
      <c r="B8" s="3" t="s">
        <v>23</v>
      </c>
      <c r="C8" s="4" t="e">
        <f>#REF!</f>
        <v>#REF!</v>
      </c>
      <c r="D8" s="5" t="e">
        <f>#REF!</f>
        <v>#REF!</v>
      </c>
      <c r="E8" s="6" t="e">
        <f>#REF!</f>
        <v>#REF!</v>
      </c>
      <c r="F8" s="5" t="e">
        <f>#REF!</f>
        <v>#REF!</v>
      </c>
      <c r="G8" s="6" t="e">
        <f>#REF!</f>
        <v>#REF!</v>
      </c>
      <c r="H8" s="5" t="e">
        <f>#REF!</f>
        <v>#REF!</v>
      </c>
      <c r="I8" s="7" t="e">
        <f>#REF!</f>
        <v>#REF!</v>
      </c>
      <c r="J8" s="5" t="e">
        <f>#REF!</f>
        <v>#REF!</v>
      </c>
      <c r="K8" s="7" t="e">
        <f>#REF!</f>
        <v>#REF!</v>
      </c>
      <c r="L8" s="5" t="e">
        <f>#REF!</f>
        <v>#REF!</v>
      </c>
      <c r="M8" s="6" t="e">
        <f>#REF!</f>
        <v>#REF!</v>
      </c>
      <c r="N8" s="5" t="e">
        <f>#REF!</f>
        <v>#REF!</v>
      </c>
      <c r="O8" s="6" t="e">
        <f>#REF!</f>
        <v>#REF!</v>
      </c>
      <c r="P8" s="5" t="e">
        <f>#REF!</f>
        <v>#REF!</v>
      </c>
      <c r="Q8" s="7" t="e">
        <f>#REF!</f>
        <v>#REF!</v>
      </c>
      <c r="R8" s="5" t="e">
        <f>#REF!</f>
        <v>#REF!</v>
      </c>
      <c r="S8" s="7" t="e">
        <f>#REF!</f>
        <v>#REF!</v>
      </c>
      <c r="T8" s="5" t="e">
        <f>#REF!</f>
        <v>#REF!</v>
      </c>
      <c r="U8" s="6" t="e">
        <f>#REF!</f>
        <v>#REF!</v>
      </c>
      <c r="V8" s="5" t="e">
        <f>#REF!</f>
        <v>#REF!</v>
      </c>
      <c r="W8" s="6" t="e">
        <f>#REF!</f>
        <v>#REF!</v>
      </c>
      <c r="X8" s="5" t="e">
        <f>#REF!</f>
        <v>#REF!</v>
      </c>
      <c r="Y8" s="7" t="e">
        <f>#REF!</f>
        <v>#REF!</v>
      </c>
      <c r="Z8" s="5" t="e">
        <f>#REF!</f>
        <v>#REF!</v>
      </c>
      <c r="AA8" s="7" t="e">
        <f>#REF!</f>
        <v>#REF!</v>
      </c>
      <c r="AB8" s="5" t="e">
        <f>#REF!</f>
        <v>#REF!</v>
      </c>
      <c r="AC8" s="6" t="e">
        <f>#REF!</f>
        <v>#REF!</v>
      </c>
      <c r="AD8" s="5" t="e">
        <f>#REF!</f>
        <v>#REF!</v>
      </c>
      <c r="AE8" s="6" t="e">
        <f>#REF!</f>
        <v>#REF!</v>
      </c>
      <c r="AF8" s="5" t="e">
        <f>#REF!</f>
        <v>#REF!</v>
      </c>
      <c r="AG8" s="7" t="e">
        <f>#REF!</f>
        <v>#REF!</v>
      </c>
      <c r="AH8" s="5" t="e">
        <f>#REF!</f>
        <v>#REF!</v>
      </c>
      <c r="AI8" s="7" t="e">
        <f>#REF!</f>
        <v>#REF!</v>
      </c>
      <c r="AJ8" s="5" t="e">
        <f>#REF!</f>
        <v>#REF!</v>
      </c>
      <c r="AK8" s="6" t="e">
        <f>#REF!</f>
        <v>#REF!</v>
      </c>
      <c r="AL8" s="5" t="e">
        <f>#REF!</f>
        <v>#REF!</v>
      </c>
      <c r="AM8" s="6" t="e">
        <f>#REF!</f>
        <v>#REF!</v>
      </c>
      <c r="AN8" s="5" t="e">
        <f>#REF!</f>
        <v>#REF!</v>
      </c>
      <c r="AO8" s="7" t="e">
        <f>#REF!</f>
        <v>#REF!</v>
      </c>
      <c r="AP8" s="5" t="e">
        <f>#REF!</f>
        <v>#REF!</v>
      </c>
      <c r="AQ8" s="7" t="e">
        <f>#REF!</f>
        <v>#REF!</v>
      </c>
      <c r="AR8" s="5" t="e">
        <f>#REF!</f>
        <v>#REF!</v>
      </c>
      <c r="AS8" s="6" t="e">
        <f>#REF!</f>
        <v>#REF!</v>
      </c>
      <c r="AT8" s="5" t="e">
        <f>#REF!</f>
        <v>#REF!</v>
      </c>
      <c r="AU8" s="6" t="e">
        <f>#REF!</f>
        <v>#REF!</v>
      </c>
      <c r="AV8" s="5" t="e">
        <f>#REF!</f>
        <v>#REF!</v>
      </c>
      <c r="AW8" s="20" t="e">
        <f>#REF!</f>
        <v>#REF!</v>
      </c>
      <c r="AX8" s="5" t="e">
        <f>#REF!</f>
        <v>#REF!</v>
      </c>
      <c r="AY8" s="7" t="e">
        <f>#REF!</f>
        <v>#REF!</v>
      </c>
    </row>
    <row r="9" spans="1:51" ht="15" x14ac:dyDescent="0.2">
      <c r="A9" s="1656" t="s">
        <v>24</v>
      </c>
      <c r="B9" s="1656"/>
      <c r="C9" s="33" t="e">
        <f>SUM(C5:C8)</f>
        <v>#REF!</v>
      </c>
      <c r="D9" s="33" t="e">
        <f>SUM(D5:D8)</f>
        <v>#REF!</v>
      </c>
      <c r="E9" s="34">
        <f>IFERROR(D9/$C9,0)</f>
        <v>0</v>
      </c>
      <c r="F9" s="33" t="e">
        <f>SUM(F5:F8)</f>
        <v>#REF!</v>
      </c>
      <c r="G9" s="34">
        <f>IFERROR(F9/$C9,0)</f>
        <v>0</v>
      </c>
      <c r="H9" s="33" t="e">
        <f>SUM(H5:H8)</f>
        <v>#REF!</v>
      </c>
      <c r="I9" s="34">
        <f>IFERROR(H9/$C9,0)</f>
        <v>0</v>
      </c>
      <c r="J9" s="33" t="e">
        <f>SUM(J5:J8)</f>
        <v>#REF!</v>
      </c>
      <c r="K9" s="34">
        <f>IFERROR(J9/$C9,0)</f>
        <v>0</v>
      </c>
      <c r="L9" s="33" t="e">
        <f>SUM(L5:L8)</f>
        <v>#REF!</v>
      </c>
      <c r="M9" s="34">
        <f>IFERROR(L9/$C9,0)</f>
        <v>0</v>
      </c>
      <c r="N9" s="33" t="e">
        <f>SUM(N5:N8)</f>
        <v>#REF!</v>
      </c>
      <c r="O9" s="34">
        <f>IFERROR(N9/$C9,0)</f>
        <v>0</v>
      </c>
      <c r="P9" s="33" t="e">
        <f>SUM(P5:P8)</f>
        <v>#REF!</v>
      </c>
      <c r="Q9" s="34">
        <f>IFERROR(P9/$C9,0)</f>
        <v>0</v>
      </c>
      <c r="R9" s="33" t="e">
        <f>SUM(R5:R8)</f>
        <v>#REF!</v>
      </c>
      <c r="S9" s="34">
        <f>IFERROR(R9/$C9,0)</f>
        <v>0</v>
      </c>
      <c r="T9" s="33" t="e">
        <f>SUM(T5:T8)</f>
        <v>#REF!</v>
      </c>
      <c r="U9" s="34">
        <f>IFERROR(T9/$C9,0)</f>
        <v>0</v>
      </c>
      <c r="V9" s="33" t="e">
        <f>SUM(V5:V8)</f>
        <v>#REF!</v>
      </c>
      <c r="W9" s="34">
        <f>IFERROR(V9/$C9,0)</f>
        <v>0</v>
      </c>
      <c r="X9" s="33" t="e">
        <f>SUM(X5:X8)</f>
        <v>#REF!</v>
      </c>
      <c r="Y9" s="34">
        <f>IFERROR(X9/$C9,0)</f>
        <v>0</v>
      </c>
      <c r="Z9" s="33" t="e">
        <f>SUM(Z5:Z8)</f>
        <v>#REF!</v>
      </c>
      <c r="AA9" s="34">
        <f>IFERROR(Z9/$C9,0)</f>
        <v>0</v>
      </c>
      <c r="AB9" s="33" t="e">
        <f>SUM(AB5:AB8)</f>
        <v>#REF!</v>
      </c>
      <c r="AC9" s="34">
        <f>IFERROR(AB9/$C9,0)</f>
        <v>0</v>
      </c>
      <c r="AD9" s="33" t="e">
        <f>SUM(AD5:AD8)</f>
        <v>#REF!</v>
      </c>
      <c r="AE9" s="34">
        <f>IFERROR(AD9/$C9,0)</f>
        <v>0</v>
      </c>
      <c r="AF9" s="33" t="e">
        <f>SUM(AF5:AF8)</f>
        <v>#REF!</v>
      </c>
      <c r="AG9" s="34">
        <f>IFERROR(AF9/$C9,0)</f>
        <v>0</v>
      </c>
      <c r="AH9" s="33" t="e">
        <f>SUM(AH5:AH8)</f>
        <v>#REF!</v>
      </c>
      <c r="AI9" s="34">
        <f>IFERROR(AH9/$C9,0)</f>
        <v>0</v>
      </c>
      <c r="AJ9" s="33" t="e">
        <f>SUM(AJ5:AJ8)</f>
        <v>#REF!</v>
      </c>
      <c r="AK9" s="34">
        <f>IFERROR(AJ9/$C9,0)</f>
        <v>0</v>
      </c>
      <c r="AL9" s="33" t="e">
        <f>SUM(AL5:AL8)</f>
        <v>#REF!</v>
      </c>
      <c r="AM9" s="34">
        <f>IFERROR(AL9/$C9,0)</f>
        <v>0</v>
      </c>
      <c r="AN9" s="33" t="e">
        <f>SUM(AN5:AN8)</f>
        <v>#REF!</v>
      </c>
      <c r="AO9" s="34">
        <f>IFERROR(AN9/$C9,0)</f>
        <v>0</v>
      </c>
      <c r="AP9" s="33" t="e">
        <f>SUM(AP5:AP8)</f>
        <v>#REF!</v>
      </c>
      <c r="AQ9" s="34">
        <f>IFERROR(AP9/$C9,0)</f>
        <v>0</v>
      </c>
      <c r="AR9" s="33" t="e">
        <f>SUM(AR5:AR8)</f>
        <v>#REF!</v>
      </c>
      <c r="AS9" s="34">
        <f>IFERROR(AR9/$C9,0)</f>
        <v>0</v>
      </c>
      <c r="AT9" s="33" t="e">
        <f>SUM(AT5:AT8)</f>
        <v>#REF!</v>
      </c>
      <c r="AU9" s="34">
        <f>IFERROR(AT9/$C9,0)</f>
        <v>0</v>
      </c>
      <c r="AV9" s="33" t="e">
        <f>SUM(AV5:AV8)</f>
        <v>#REF!</v>
      </c>
      <c r="AW9" s="34">
        <f>IFERROR(AV9/$C9,0)</f>
        <v>0</v>
      </c>
      <c r="AX9" s="33" t="e">
        <f>SUM(AX5:AX8)</f>
        <v>#REF!</v>
      </c>
      <c r="AY9" s="34">
        <f>IFERROR(AX9/$C9,0)</f>
        <v>0</v>
      </c>
    </row>
    <row r="10" spans="1:51" s="8" customFormat="1" x14ac:dyDescent="0.2">
      <c r="A10" s="2" t="s">
        <v>25</v>
      </c>
      <c r="B10" s="3" t="s">
        <v>26</v>
      </c>
      <c r="C10" s="4" t="e">
        <f>#REF!</f>
        <v>#REF!</v>
      </c>
      <c r="D10" s="5" t="e">
        <f>#REF!</f>
        <v>#REF!</v>
      </c>
      <c r="E10" s="24" t="e">
        <f>#REF!</f>
        <v>#REF!</v>
      </c>
      <c r="F10" s="5" t="e">
        <f>#REF!</f>
        <v>#REF!</v>
      </c>
      <c r="G10" s="24" t="e">
        <f>#REF!</f>
        <v>#REF!</v>
      </c>
      <c r="H10" s="5" t="e">
        <f>#REF!</f>
        <v>#REF!</v>
      </c>
      <c r="I10" s="24" t="e">
        <f>#REF!</f>
        <v>#REF!</v>
      </c>
      <c r="J10" s="5" t="e">
        <f>#REF!</f>
        <v>#REF!</v>
      </c>
      <c r="K10" s="24" t="e">
        <f>#REF!</f>
        <v>#REF!</v>
      </c>
      <c r="L10" s="5" t="e">
        <f>#REF!</f>
        <v>#REF!</v>
      </c>
      <c r="M10" s="24" t="e">
        <f>#REF!</f>
        <v>#REF!</v>
      </c>
      <c r="N10" s="5" t="e">
        <f>#REF!</f>
        <v>#REF!</v>
      </c>
      <c r="O10" s="24" t="e">
        <f>#REF!</f>
        <v>#REF!</v>
      </c>
      <c r="P10" s="5" t="e">
        <f>#REF!</f>
        <v>#REF!</v>
      </c>
      <c r="Q10" s="24" t="e">
        <f>#REF!</f>
        <v>#REF!</v>
      </c>
      <c r="R10" s="5" t="e">
        <f>#REF!</f>
        <v>#REF!</v>
      </c>
      <c r="S10" s="24" t="e">
        <f>#REF!</f>
        <v>#REF!</v>
      </c>
      <c r="T10" s="5" t="e">
        <f>#REF!</f>
        <v>#REF!</v>
      </c>
      <c r="U10" s="24" t="e">
        <f>#REF!</f>
        <v>#REF!</v>
      </c>
      <c r="V10" s="5" t="e">
        <f>#REF!</f>
        <v>#REF!</v>
      </c>
      <c r="W10" s="24" t="e">
        <f>#REF!</f>
        <v>#REF!</v>
      </c>
      <c r="X10" s="5" t="e">
        <f>#REF!</f>
        <v>#REF!</v>
      </c>
      <c r="Y10" s="24" t="e">
        <f>#REF!</f>
        <v>#REF!</v>
      </c>
      <c r="Z10" s="5" t="e">
        <f>#REF!</f>
        <v>#REF!</v>
      </c>
      <c r="AA10" s="24" t="e">
        <f>#REF!</f>
        <v>#REF!</v>
      </c>
      <c r="AB10" s="5" t="e">
        <f>#REF!</f>
        <v>#REF!</v>
      </c>
      <c r="AC10" s="24" t="e">
        <f>#REF!</f>
        <v>#REF!</v>
      </c>
      <c r="AD10" s="5" t="e">
        <f>#REF!</f>
        <v>#REF!</v>
      </c>
      <c r="AE10" s="24" t="e">
        <f>#REF!</f>
        <v>#REF!</v>
      </c>
      <c r="AF10" s="5" t="e">
        <f>#REF!</f>
        <v>#REF!</v>
      </c>
      <c r="AG10" s="24" t="e">
        <f>#REF!</f>
        <v>#REF!</v>
      </c>
      <c r="AH10" s="5" t="e">
        <f>#REF!</f>
        <v>#REF!</v>
      </c>
      <c r="AI10" s="24" t="e">
        <f>#REF!</f>
        <v>#REF!</v>
      </c>
      <c r="AJ10" s="5" t="e">
        <f>#REF!</f>
        <v>#REF!</v>
      </c>
      <c r="AK10" s="24" t="e">
        <f>#REF!</f>
        <v>#REF!</v>
      </c>
      <c r="AL10" s="5" t="e">
        <f>#REF!</f>
        <v>#REF!</v>
      </c>
      <c r="AM10" s="24" t="e">
        <f>#REF!</f>
        <v>#REF!</v>
      </c>
      <c r="AN10" s="5" t="e">
        <f>#REF!</f>
        <v>#REF!</v>
      </c>
      <c r="AO10" s="24" t="e">
        <f>#REF!</f>
        <v>#REF!</v>
      </c>
      <c r="AP10" s="5" t="e">
        <f>#REF!</f>
        <v>#REF!</v>
      </c>
      <c r="AQ10" s="24" t="e">
        <f>#REF!</f>
        <v>#REF!</v>
      </c>
      <c r="AR10" s="5" t="e">
        <f>#REF!</f>
        <v>#REF!</v>
      </c>
      <c r="AS10" s="24" t="e">
        <f>#REF!</f>
        <v>#REF!</v>
      </c>
      <c r="AT10" s="5" t="e">
        <f>#REF!</f>
        <v>#REF!</v>
      </c>
      <c r="AU10" s="24" t="e">
        <f>#REF!</f>
        <v>#REF!</v>
      </c>
      <c r="AV10" s="5" t="e">
        <f>#REF!</f>
        <v>#REF!</v>
      </c>
      <c r="AW10" s="25" t="e">
        <f>#REF!</f>
        <v>#REF!</v>
      </c>
      <c r="AX10" s="5" t="e">
        <f>#REF!</f>
        <v>#REF!</v>
      </c>
      <c r="AY10" s="24" t="e">
        <f>#REF!</f>
        <v>#REF!</v>
      </c>
    </row>
    <row r="11" spans="1:51" s="8" customFormat="1" x14ac:dyDescent="0.2">
      <c r="A11" s="2" t="s">
        <v>25</v>
      </c>
      <c r="B11" s="3" t="s">
        <v>27</v>
      </c>
      <c r="C11" s="4" t="e">
        <f>#REF!</f>
        <v>#REF!</v>
      </c>
      <c r="D11" s="5" t="e">
        <f>#REF!</f>
        <v>#REF!</v>
      </c>
      <c r="E11" s="24" t="e">
        <f>#REF!</f>
        <v>#REF!</v>
      </c>
      <c r="F11" s="5" t="e">
        <f>#REF!</f>
        <v>#REF!</v>
      </c>
      <c r="G11" s="24" t="e">
        <f>#REF!</f>
        <v>#REF!</v>
      </c>
      <c r="H11" s="5" t="e">
        <f>#REF!</f>
        <v>#REF!</v>
      </c>
      <c r="I11" s="24" t="e">
        <f>#REF!</f>
        <v>#REF!</v>
      </c>
      <c r="J11" s="5" t="e">
        <f>#REF!</f>
        <v>#REF!</v>
      </c>
      <c r="K11" s="24" t="e">
        <f>#REF!</f>
        <v>#REF!</v>
      </c>
      <c r="L11" s="5" t="e">
        <f>#REF!</f>
        <v>#REF!</v>
      </c>
      <c r="M11" s="24" t="e">
        <f>#REF!</f>
        <v>#REF!</v>
      </c>
      <c r="N11" s="5" t="e">
        <f>#REF!</f>
        <v>#REF!</v>
      </c>
      <c r="O11" s="24" t="e">
        <f>#REF!</f>
        <v>#REF!</v>
      </c>
      <c r="P11" s="5" t="e">
        <f>#REF!</f>
        <v>#REF!</v>
      </c>
      <c r="Q11" s="24" t="e">
        <f>#REF!</f>
        <v>#REF!</v>
      </c>
      <c r="R11" s="5" t="e">
        <f>#REF!</f>
        <v>#REF!</v>
      </c>
      <c r="S11" s="24" t="e">
        <f>#REF!</f>
        <v>#REF!</v>
      </c>
      <c r="T11" s="5" t="e">
        <f>#REF!</f>
        <v>#REF!</v>
      </c>
      <c r="U11" s="24" t="e">
        <f>#REF!</f>
        <v>#REF!</v>
      </c>
      <c r="V11" s="5" t="e">
        <f>#REF!</f>
        <v>#REF!</v>
      </c>
      <c r="W11" s="24" t="e">
        <f>#REF!</f>
        <v>#REF!</v>
      </c>
      <c r="X11" s="5" t="e">
        <f>#REF!</f>
        <v>#REF!</v>
      </c>
      <c r="Y11" s="24" t="e">
        <f>#REF!</f>
        <v>#REF!</v>
      </c>
      <c r="Z11" s="5" t="e">
        <f>#REF!</f>
        <v>#REF!</v>
      </c>
      <c r="AA11" s="24" t="e">
        <f>#REF!</f>
        <v>#REF!</v>
      </c>
      <c r="AB11" s="5" t="e">
        <f>#REF!</f>
        <v>#REF!</v>
      </c>
      <c r="AC11" s="24" t="e">
        <f>#REF!</f>
        <v>#REF!</v>
      </c>
      <c r="AD11" s="5" t="e">
        <f>#REF!</f>
        <v>#REF!</v>
      </c>
      <c r="AE11" s="24" t="e">
        <f>#REF!</f>
        <v>#REF!</v>
      </c>
      <c r="AF11" s="5" t="e">
        <f>#REF!</f>
        <v>#REF!</v>
      </c>
      <c r="AG11" s="24" t="e">
        <f>#REF!</f>
        <v>#REF!</v>
      </c>
      <c r="AH11" s="5" t="e">
        <f>#REF!</f>
        <v>#REF!</v>
      </c>
      <c r="AI11" s="24" t="e">
        <f>#REF!</f>
        <v>#REF!</v>
      </c>
      <c r="AJ11" s="5" t="e">
        <f>#REF!</f>
        <v>#REF!</v>
      </c>
      <c r="AK11" s="24" t="e">
        <f>#REF!</f>
        <v>#REF!</v>
      </c>
      <c r="AL11" s="5" t="e">
        <f>#REF!</f>
        <v>#REF!</v>
      </c>
      <c r="AM11" s="24" t="e">
        <f>#REF!</f>
        <v>#REF!</v>
      </c>
      <c r="AN11" s="5" t="e">
        <f>#REF!</f>
        <v>#REF!</v>
      </c>
      <c r="AO11" s="24" t="e">
        <f>#REF!</f>
        <v>#REF!</v>
      </c>
      <c r="AP11" s="5" t="e">
        <f>#REF!</f>
        <v>#REF!</v>
      </c>
      <c r="AQ11" s="24" t="e">
        <f>#REF!</f>
        <v>#REF!</v>
      </c>
      <c r="AR11" s="5" t="e">
        <f>#REF!</f>
        <v>#REF!</v>
      </c>
      <c r="AS11" s="24" t="e">
        <f>#REF!</f>
        <v>#REF!</v>
      </c>
      <c r="AT11" s="5" t="e">
        <f>#REF!</f>
        <v>#REF!</v>
      </c>
      <c r="AU11" s="24" t="e">
        <f>#REF!</f>
        <v>#REF!</v>
      </c>
      <c r="AV11" s="5" t="e">
        <f>#REF!</f>
        <v>#REF!</v>
      </c>
      <c r="AW11" s="25" t="e">
        <f>#REF!</f>
        <v>#REF!</v>
      </c>
      <c r="AX11" s="5" t="e">
        <f>#REF!</f>
        <v>#REF!</v>
      </c>
      <c r="AY11" s="24" t="e">
        <f>#REF!</f>
        <v>#REF!</v>
      </c>
    </row>
    <row r="12" spans="1:51" s="8" customFormat="1" ht="25.5" x14ac:dyDescent="0.2">
      <c r="A12" s="2" t="s">
        <v>25</v>
      </c>
      <c r="B12" s="3" t="s">
        <v>28</v>
      </c>
      <c r="C12" s="4" t="e">
        <f>#REF!</f>
        <v>#REF!</v>
      </c>
      <c r="D12" s="5" t="e">
        <f>#REF!</f>
        <v>#REF!</v>
      </c>
      <c r="E12" s="24" t="e">
        <f>#REF!</f>
        <v>#REF!</v>
      </c>
      <c r="F12" s="5" t="e">
        <f>#REF!</f>
        <v>#REF!</v>
      </c>
      <c r="G12" s="24" t="e">
        <f>#REF!</f>
        <v>#REF!</v>
      </c>
      <c r="H12" s="5" t="e">
        <f>#REF!</f>
        <v>#REF!</v>
      </c>
      <c r="I12" s="24" t="e">
        <f>#REF!</f>
        <v>#REF!</v>
      </c>
      <c r="J12" s="5" t="e">
        <f>#REF!</f>
        <v>#REF!</v>
      </c>
      <c r="K12" s="24" t="e">
        <f>#REF!</f>
        <v>#REF!</v>
      </c>
      <c r="L12" s="5" t="e">
        <f>#REF!</f>
        <v>#REF!</v>
      </c>
      <c r="M12" s="24" t="e">
        <f>#REF!</f>
        <v>#REF!</v>
      </c>
      <c r="N12" s="5" t="e">
        <f>#REF!</f>
        <v>#REF!</v>
      </c>
      <c r="O12" s="24" t="e">
        <f>#REF!</f>
        <v>#REF!</v>
      </c>
      <c r="P12" s="5" t="e">
        <f>#REF!</f>
        <v>#REF!</v>
      </c>
      <c r="Q12" s="24" t="e">
        <f>#REF!</f>
        <v>#REF!</v>
      </c>
      <c r="R12" s="5" t="e">
        <f>#REF!</f>
        <v>#REF!</v>
      </c>
      <c r="S12" s="24" t="e">
        <f>#REF!</f>
        <v>#REF!</v>
      </c>
      <c r="T12" s="5" t="e">
        <f>#REF!</f>
        <v>#REF!</v>
      </c>
      <c r="U12" s="24" t="e">
        <f>#REF!</f>
        <v>#REF!</v>
      </c>
      <c r="V12" s="5" t="e">
        <f>#REF!</f>
        <v>#REF!</v>
      </c>
      <c r="W12" s="24" t="e">
        <f>#REF!</f>
        <v>#REF!</v>
      </c>
      <c r="X12" s="5" t="e">
        <f>#REF!</f>
        <v>#REF!</v>
      </c>
      <c r="Y12" s="24" t="e">
        <f>#REF!</f>
        <v>#REF!</v>
      </c>
      <c r="Z12" s="5" t="e">
        <f>#REF!</f>
        <v>#REF!</v>
      </c>
      <c r="AA12" s="24" t="e">
        <f>#REF!</f>
        <v>#REF!</v>
      </c>
      <c r="AB12" s="5" t="e">
        <f>#REF!</f>
        <v>#REF!</v>
      </c>
      <c r="AC12" s="24" t="e">
        <f>#REF!</f>
        <v>#REF!</v>
      </c>
      <c r="AD12" s="5" t="e">
        <f>#REF!</f>
        <v>#REF!</v>
      </c>
      <c r="AE12" s="24" t="e">
        <f>#REF!</f>
        <v>#REF!</v>
      </c>
      <c r="AF12" s="5" t="e">
        <f>#REF!</f>
        <v>#REF!</v>
      </c>
      <c r="AG12" s="24" t="e">
        <f>#REF!</f>
        <v>#REF!</v>
      </c>
      <c r="AH12" s="5" t="e">
        <f>#REF!</f>
        <v>#REF!</v>
      </c>
      <c r="AI12" s="24" t="e">
        <f>#REF!</f>
        <v>#REF!</v>
      </c>
      <c r="AJ12" s="5" t="e">
        <f>#REF!</f>
        <v>#REF!</v>
      </c>
      <c r="AK12" s="24" t="e">
        <f>#REF!</f>
        <v>#REF!</v>
      </c>
      <c r="AL12" s="5" t="e">
        <f>#REF!</f>
        <v>#REF!</v>
      </c>
      <c r="AM12" s="24" t="e">
        <f>#REF!</f>
        <v>#REF!</v>
      </c>
      <c r="AN12" s="5" t="e">
        <f>#REF!</f>
        <v>#REF!</v>
      </c>
      <c r="AO12" s="24" t="e">
        <f>#REF!</f>
        <v>#REF!</v>
      </c>
      <c r="AP12" s="5" t="e">
        <f>#REF!</f>
        <v>#REF!</v>
      </c>
      <c r="AQ12" s="24" t="e">
        <f>#REF!</f>
        <v>#REF!</v>
      </c>
      <c r="AR12" s="5" t="e">
        <f>#REF!</f>
        <v>#REF!</v>
      </c>
      <c r="AS12" s="24" t="e">
        <f>#REF!</f>
        <v>#REF!</v>
      </c>
      <c r="AT12" s="5" t="e">
        <f>#REF!</f>
        <v>#REF!</v>
      </c>
      <c r="AU12" s="24" t="e">
        <f>#REF!</f>
        <v>#REF!</v>
      </c>
      <c r="AV12" s="5" t="e">
        <f>#REF!</f>
        <v>#REF!</v>
      </c>
      <c r="AW12" s="25" t="e">
        <f>#REF!</f>
        <v>#REF!</v>
      </c>
      <c r="AX12" s="5" t="e">
        <f>#REF!</f>
        <v>#REF!</v>
      </c>
      <c r="AY12" s="24" t="e">
        <f>#REF!</f>
        <v>#REF!</v>
      </c>
    </row>
    <row r="13" spans="1:51" s="8" customFormat="1" ht="25.5" x14ac:dyDescent="0.2">
      <c r="A13" s="2" t="s">
        <v>25</v>
      </c>
      <c r="B13" s="3" t="s">
        <v>29</v>
      </c>
      <c r="C13" s="4" t="e">
        <f>#REF!</f>
        <v>#REF!</v>
      </c>
      <c r="D13" s="5" t="e">
        <f>#REF!</f>
        <v>#REF!</v>
      </c>
      <c r="E13" s="24" t="e">
        <f>#REF!</f>
        <v>#REF!</v>
      </c>
      <c r="F13" s="5" t="e">
        <f>#REF!</f>
        <v>#REF!</v>
      </c>
      <c r="G13" s="24" t="e">
        <f>#REF!</f>
        <v>#REF!</v>
      </c>
      <c r="H13" s="5" t="e">
        <f>#REF!</f>
        <v>#REF!</v>
      </c>
      <c r="I13" s="24" t="e">
        <f>#REF!</f>
        <v>#REF!</v>
      </c>
      <c r="J13" s="5" t="e">
        <f>#REF!</f>
        <v>#REF!</v>
      </c>
      <c r="K13" s="24" t="e">
        <f>#REF!</f>
        <v>#REF!</v>
      </c>
      <c r="L13" s="5" t="e">
        <f>#REF!</f>
        <v>#REF!</v>
      </c>
      <c r="M13" s="24" t="e">
        <f>#REF!</f>
        <v>#REF!</v>
      </c>
      <c r="N13" s="5" t="e">
        <f>#REF!</f>
        <v>#REF!</v>
      </c>
      <c r="O13" s="24" t="e">
        <f>#REF!</f>
        <v>#REF!</v>
      </c>
      <c r="P13" s="5" t="e">
        <f>#REF!</f>
        <v>#REF!</v>
      </c>
      <c r="Q13" s="24" t="e">
        <f>#REF!</f>
        <v>#REF!</v>
      </c>
      <c r="R13" s="5" t="e">
        <f>#REF!</f>
        <v>#REF!</v>
      </c>
      <c r="S13" s="24" t="e">
        <f>#REF!</f>
        <v>#REF!</v>
      </c>
      <c r="T13" s="5" t="e">
        <f>#REF!</f>
        <v>#REF!</v>
      </c>
      <c r="U13" s="24" t="e">
        <f>#REF!</f>
        <v>#REF!</v>
      </c>
      <c r="V13" s="5" t="e">
        <f>#REF!</f>
        <v>#REF!</v>
      </c>
      <c r="W13" s="24" t="e">
        <f>#REF!</f>
        <v>#REF!</v>
      </c>
      <c r="X13" s="5" t="e">
        <f>#REF!</f>
        <v>#REF!</v>
      </c>
      <c r="Y13" s="24" t="e">
        <f>#REF!</f>
        <v>#REF!</v>
      </c>
      <c r="Z13" s="5" t="e">
        <f>#REF!</f>
        <v>#REF!</v>
      </c>
      <c r="AA13" s="24" t="e">
        <f>#REF!</f>
        <v>#REF!</v>
      </c>
      <c r="AB13" s="5" t="e">
        <f>#REF!</f>
        <v>#REF!</v>
      </c>
      <c r="AC13" s="24" t="e">
        <f>#REF!</f>
        <v>#REF!</v>
      </c>
      <c r="AD13" s="5" t="e">
        <f>#REF!</f>
        <v>#REF!</v>
      </c>
      <c r="AE13" s="24" t="e">
        <f>#REF!</f>
        <v>#REF!</v>
      </c>
      <c r="AF13" s="5" t="e">
        <f>#REF!</f>
        <v>#REF!</v>
      </c>
      <c r="AG13" s="24" t="e">
        <f>#REF!</f>
        <v>#REF!</v>
      </c>
      <c r="AH13" s="5" t="e">
        <f>#REF!</f>
        <v>#REF!</v>
      </c>
      <c r="AI13" s="24" t="e">
        <f>#REF!</f>
        <v>#REF!</v>
      </c>
      <c r="AJ13" s="5" t="e">
        <f>#REF!</f>
        <v>#REF!</v>
      </c>
      <c r="AK13" s="24" t="e">
        <f>#REF!</f>
        <v>#REF!</v>
      </c>
      <c r="AL13" s="5" t="e">
        <f>#REF!</f>
        <v>#REF!</v>
      </c>
      <c r="AM13" s="24" t="e">
        <f>#REF!</f>
        <v>#REF!</v>
      </c>
      <c r="AN13" s="5" t="e">
        <f>#REF!</f>
        <v>#REF!</v>
      </c>
      <c r="AO13" s="24" t="e">
        <f>#REF!</f>
        <v>#REF!</v>
      </c>
      <c r="AP13" s="5" t="e">
        <f>#REF!</f>
        <v>#REF!</v>
      </c>
      <c r="AQ13" s="24" t="e">
        <f>#REF!</f>
        <v>#REF!</v>
      </c>
      <c r="AR13" s="5" t="e">
        <f>#REF!</f>
        <v>#REF!</v>
      </c>
      <c r="AS13" s="24" t="e">
        <f>#REF!</f>
        <v>#REF!</v>
      </c>
      <c r="AT13" s="5" t="e">
        <f>#REF!</f>
        <v>#REF!</v>
      </c>
      <c r="AU13" s="24" t="e">
        <f>#REF!</f>
        <v>#REF!</v>
      </c>
      <c r="AV13" s="5" t="e">
        <f>#REF!</f>
        <v>#REF!</v>
      </c>
      <c r="AW13" s="25" t="e">
        <f>#REF!</f>
        <v>#REF!</v>
      </c>
      <c r="AX13" s="5" t="e">
        <f>#REF!</f>
        <v>#REF!</v>
      </c>
      <c r="AY13" s="24" t="e">
        <f>#REF!</f>
        <v>#REF!</v>
      </c>
    </row>
    <row r="14" spans="1:51" s="8" customFormat="1" x14ac:dyDescent="0.2">
      <c r="A14" s="2" t="s">
        <v>25</v>
      </c>
      <c r="B14" s="3" t="s">
        <v>30</v>
      </c>
      <c r="C14" s="4" t="e">
        <f>#REF!</f>
        <v>#REF!</v>
      </c>
      <c r="D14" s="5" t="e">
        <f>#REF!</f>
        <v>#REF!</v>
      </c>
      <c r="E14" s="24" t="e">
        <f>#REF!</f>
        <v>#REF!</v>
      </c>
      <c r="F14" s="5" t="e">
        <f>#REF!</f>
        <v>#REF!</v>
      </c>
      <c r="G14" s="24" t="e">
        <f>#REF!</f>
        <v>#REF!</v>
      </c>
      <c r="H14" s="5" t="e">
        <f>#REF!</f>
        <v>#REF!</v>
      </c>
      <c r="I14" s="24" t="e">
        <f>#REF!</f>
        <v>#REF!</v>
      </c>
      <c r="J14" s="5" t="e">
        <f>#REF!</f>
        <v>#REF!</v>
      </c>
      <c r="K14" s="24" t="e">
        <f>#REF!</f>
        <v>#REF!</v>
      </c>
      <c r="L14" s="5" t="e">
        <f>#REF!</f>
        <v>#REF!</v>
      </c>
      <c r="M14" s="24" t="e">
        <f>#REF!</f>
        <v>#REF!</v>
      </c>
      <c r="N14" s="5" t="e">
        <f>#REF!</f>
        <v>#REF!</v>
      </c>
      <c r="O14" s="24" t="e">
        <f>#REF!</f>
        <v>#REF!</v>
      </c>
      <c r="P14" s="5" t="e">
        <f>#REF!</f>
        <v>#REF!</v>
      </c>
      <c r="Q14" s="24" t="e">
        <f>#REF!</f>
        <v>#REF!</v>
      </c>
      <c r="R14" s="5" t="e">
        <f>#REF!</f>
        <v>#REF!</v>
      </c>
      <c r="S14" s="24" t="e">
        <f>#REF!</f>
        <v>#REF!</v>
      </c>
      <c r="T14" s="5" t="e">
        <f>#REF!</f>
        <v>#REF!</v>
      </c>
      <c r="U14" s="24" t="e">
        <f>#REF!</f>
        <v>#REF!</v>
      </c>
      <c r="V14" s="5" t="e">
        <f>#REF!</f>
        <v>#REF!</v>
      </c>
      <c r="W14" s="24" t="e">
        <f>#REF!</f>
        <v>#REF!</v>
      </c>
      <c r="X14" s="5" t="e">
        <f>#REF!</f>
        <v>#REF!</v>
      </c>
      <c r="Y14" s="24" t="e">
        <f>#REF!</f>
        <v>#REF!</v>
      </c>
      <c r="Z14" s="5" t="e">
        <f>#REF!</f>
        <v>#REF!</v>
      </c>
      <c r="AA14" s="24" t="e">
        <f>#REF!</f>
        <v>#REF!</v>
      </c>
      <c r="AB14" s="5" t="e">
        <f>#REF!</f>
        <v>#REF!</v>
      </c>
      <c r="AC14" s="24" t="e">
        <f>#REF!</f>
        <v>#REF!</v>
      </c>
      <c r="AD14" s="5" t="e">
        <f>#REF!</f>
        <v>#REF!</v>
      </c>
      <c r="AE14" s="24" t="e">
        <f>#REF!</f>
        <v>#REF!</v>
      </c>
      <c r="AF14" s="5" t="e">
        <f>#REF!</f>
        <v>#REF!</v>
      </c>
      <c r="AG14" s="24" t="e">
        <f>#REF!</f>
        <v>#REF!</v>
      </c>
      <c r="AH14" s="5" t="e">
        <f>#REF!</f>
        <v>#REF!</v>
      </c>
      <c r="AI14" s="24" t="e">
        <f>#REF!</f>
        <v>#REF!</v>
      </c>
      <c r="AJ14" s="5" t="e">
        <f>#REF!</f>
        <v>#REF!</v>
      </c>
      <c r="AK14" s="24" t="e">
        <f>#REF!</f>
        <v>#REF!</v>
      </c>
      <c r="AL14" s="5" t="e">
        <f>#REF!</f>
        <v>#REF!</v>
      </c>
      <c r="AM14" s="24" t="e">
        <f>#REF!</f>
        <v>#REF!</v>
      </c>
      <c r="AN14" s="5" t="e">
        <f>#REF!</f>
        <v>#REF!</v>
      </c>
      <c r="AO14" s="24" t="e">
        <f>#REF!</f>
        <v>#REF!</v>
      </c>
      <c r="AP14" s="5" t="e">
        <f>#REF!</f>
        <v>#REF!</v>
      </c>
      <c r="AQ14" s="24" t="e">
        <f>#REF!</f>
        <v>#REF!</v>
      </c>
      <c r="AR14" s="5" t="e">
        <f>#REF!</f>
        <v>#REF!</v>
      </c>
      <c r="AS14" s="24" t="e">
        <f>#REF!</f>
        <v>#REF!</v>
      </c>
      <c r="AT14" s="5" t="e">
        <f>#REF!</f>
        <v>#REF!</v>
      </c>
      <c r="AU14" s="24" t="e">
        <f>#REF!</f>
        <v>#REF!</v>
      </c>
      <c r="AV14" s="5" t="e">
        <f>#REF!</f>
        <v>#REF!</v>
      </c>
      <c r="AW14" s="25" t="e">
        <f>#REF!</f>
        <v>#REF!</v>
      </c>
      <c r="AX14" s="5" t="e">
        <f>#REF!</f>
        <v>#REF!</v>
      </c>
      <c r="AY14" s="24" t="e">
        <f>#REF!</f>
        <v>#REF!</v>
      </c>
    </row>
    <row r="15" spans="1:51" s="8" customFormat="1" ht="25.5" x14ac:dyDescent="0.2">
      <c r="A15" s="2" t="s">
        <v>25</v>
      </c>
      <c r="B15" s="3" t="s">
        <v>31</v>
      </c>
      <c r="C15" s="4" t="e">
        <f>#REF!</f>
        <v>#REF!</v>
      </c>
      <c r="D15" s="5" t="e">
        <f>#REF!</f>
        <v>#REF!</v>
      </c>
      <c r="E15" s="24" t="e">
        <f>#REF!</f>
        <v>#REF!</v>
      </c>
      <c r="F15" s="5" t="e">
        <f>#REF!</f>
        <v>#REF!</v>
      </c>
      <c r="G15" s="24" t="e">
        <f>#REF!</f>
        <v>#REF!</v>
      </c>
      <c r="H15" s="5" t="e">
        <f>#REF!</f>
        <v>#REF!</v>
      </c>
      <c r="I15" s="24" t="e">
        <f>#REF!</f>
        <v>#REF!</v>
      </c>
      <c r="J15" s="5" t="e">
        <f>#REF!</f>
        <v>#REF!</v>
      </c>
      <c r="K15" s="24" t="e">
        <f>#REF!</f>
        <v>#REF!</v>
      </c>
      <c r="L15" s="5" t="e">
        <f>#REF!</f>
        <v>#REF!</v>
      </c>
      <c r="M15" s="24" t="e">
        <f>#REF!</f>
        <v>#REF!</v>
      </c>
      <c r="N15" s="5" t="e">
        <f>#REF!</f>
        <v>#REF!</v>
      </c>
      <c r="O15" s="24" t="e">
        <f>#REF!</f>
        <v>#REF!</v>
      </c>
      <c r="P15" s="5" t="e">
        <f>#REF!</f>
        <v>#REF!</v>
      </c>
      <c r="Q15" s="24" t="e">
        <f>#REF!</f>
        <v>#REF!</v>
      </c>
      <c r="R15" s="5" t="e">
        <f>#REF!</f>
        <v>#REF!</v>
      </c>
      <c r="S15" s="24" t="e">
        <f>#REF!</f>
        <v>#REF!</v>
      </c>
      <c r="T15" s="5" t="e">
        <f>#REF!</f>
        <v>#REF!</v>
      </c>
      <c r="U15" s="24" t="e">
        <f>#REF!</f>
        <v>#REF!</v>
      </c>
      <c r="V15" s="5" t="e">
        <f>#REF!</f>
        <v>#REF!</v>
      </c>
      <c r="W15" s="24" t="e">
        <f>#REF!</f>
        <v>#REF!</v>
      </c>
      <c r="X15" s="5" t="e">
        <f>#REF!</f>
        <v>#REF!</v>
      </c>
      <c r="Y15" s="24" t="e">
        <f>#REF!</f>
        <v>#REF!</v>
      </c>
      <c r="Z15" s="5" t="e">
        <f>#REF!</f>
        <v>#REF!</v>
      </c>
      <c r="AA15" s="24" t="e">
        <f>#REF!</f>
        <v>#REF!</v>
      </c>
      <c r="AB15" s="5" t="e">
        <f>#REF!</f>
        <v>#REF!</v>
      </c>
      <c r="AC15" s="24" t="e">
        <f>#REF!</f>
        <v>#REF!</v>
      </c>
      <c r="AD15" s="5" t="e">
        <f>#REF!</f>
        <v>#REF!</v>
      </c>
      <c r="AE15" s="24" t="e">
        <f>#REF!</f>
        <v>#REF!</v>
      </c>
      <c r="AF15" s="5" t="e">
        <f>#REF!</f>
        <v>#REF!</v>
      </c>
      <c r="AG15" s="24" t="e">
        <f>#REF!</f>
        <v>#REF!</v>
      </c>
      <c r="AH15" s="5" t="e">
        <f>#REF!</f>
        <v>#REF!</v>
      </c>
      <c r="AI15" s="24" t="e">
        <f>#REF!</f>
        <v>#REF!</v>
      </c>
      <c r="AJ15" s="5" t="e">
        <f>#REF!</f>
        <v>#REF!</v>
      </c>
      <c r="AK15" s="24" t="e">
        <f>#REF!</f>
        <v>#REF!</v>
      </c>
      <c r="AL15" s="5" t="e">
        <f>#REF!</f>
        <v>#REF!</v>
      </c>
      <c r="AM15" s="24" t="e">
        <f>#REF!</f>
        <v>#REF!</v>
      </c>
      <c r="AN15" s="5" t="e">
        <f>#REF!</f>
        <v>#REF!</v>
      </c>
      <c r="AO15" s="24" t="e">
        <f>#REF!</f>
        <v>#REF!</v>
      </c>
      <c r="AP15" s="5" t="e">
        <f>#REF!</f>
        <v>#REF!</v>
      </c>
      <c r="AQ15" s="24" t="e">
        <f>#REF!</f>
        <v>#REF!</v>
      </c>
      <c r="AR15" s="5" t="e">
        <f>#REF!</f>
        <v>#REF!</v>
      </c>
      <c r="AS15" s="24" t="e">
        <f>#REF!</f>
        <v>#REF!</v>
      </c>
      <c r="AT15" s="5" t="e">
        <f>#REF!</f>
        <v>#REF!</v>
      </c>
      <c r="AU15" s="24" t="e">
        <f>#REF!</f>
        <v>#REF!</v>
      </c>
      <c r="AV15" s="5" t="e">
        <f>#REF!</f>
        <v>#REF!</v>
      </c>
      <c r="AW15" s="25" t="e">
        <f>#REF!</f>
        <v>#REF!</v>
      </c>
      <c r="AX15" s="5" t="e">
        <f>#REF!</f>
        <v>#REF!</v>
      </c>
      <c r="AY15" s="24" t="e">
        <f>#REF!</f>
        <v>#REF!</v>
      </c>
    </row>
    <row r="16" spans="1:51" s="8" customFormat="1" ht="25.5" x14ac:dyDescent="0.2">
      <c r="A16" s="2" t="s">
        <v>25</v>
      </c>
      <c r="B16" s="3" t="s">
        <v>32</v>
      </c>
      <c r="C16" s="4" t="e">
        <f>#REF!</f>
        <v>#REF!</v>
      </c>
      <c r="D16" s="5" t="e">
        <f>#REF!</f>
        <v>#REF!</v>
      </c>
      <c r="E16" s="24" t="e">
        <f>#REF!</f>
        <v>#REF!</v>
      </c>
      <c r="F16" s="5" t="e">
        <f>#REF!</f>
        <v>#REF!</v>
      </c>
      <c r="G16" s="24" t="e">
        <f>#REF!</f>
        <v>#REF!</v>
      </c>
      <c r="H16" s="5" t="e">
        <f>#REF!</f>
        <v>#REF!</v>
      </c>
      <c r="I16" s="24" t="e">
        <f>#REF!</f>
        <v>#REF!</v>
      </c>
      <c r="J16" s="5" t="e">
        <f>#REF!</f>
        <v>#REF!</v>
      </c>
      <c r="K16" s="24" t="e">
        <f>#REF!</f>
        <v>#REF!</v>
      </c>
      <c r="L16" s="5" t="e">
        <f>#REF!</f>
        <v>#REF!</v>
      </c>
      <c r="M16" s="24" t="e">
        <f>#REF!</f>
        <v>#REF!</v>
      </c>
      <c r="N16" s="5" t="e">
        <f>#REF!</f>
        <v>#REF!</v>
      </c>
      <c r="O16" s="24" t="e">
        <f>#REF!</f>
        <v>#REF!</v>
      </c>
      <c r="P16" s="5" t="e">
        <f>#REF!</f>
        <v>#REF!</v>
      </c>
      <c r="Q16" s="24" t="e">
        <f>#REF!</f>
        <v>#REF!</v>
      </c>
      <c r="R16" s="5" t="e">
        <f>#REF!</f>
        <v>#REF!</v>
      </c>
      <c r="S16" s="24" t="e">
        <f>#REF!</f>
        <v>#REF!</v>
      </c>
      <c r="T16" s="5" t="e">
        <f>#REF!</f>
        <v>#REF!</v>
      </c>
      <c r="U16" s="24" t="e">
        <f>#REF!</f>
        <v>#REF!</v>
      </c>
      <c r="V16" s="5" t="e">
        <f>#REF!</f>
        <v>#REF!</v>
      </c>
      <c r="W16" s="24" t="e">
        <f>#REF!</f>
        <v>#REF!</v>
      </c>
      <c r="X16" s="5" t="e">
        <f>#REF!</f>
        <v>#REF!</v>
      </c>
      <c r="Y16" s="24" t="e">
        <f>#REF!</f>
        <v>#REF!</v>
      </c>
      <c r="Z16" s="5" t="e">
        <f>#REF!</f>
        <v>#REF!</v>
      </c>
      <c r="AA16" s="24" t="e">
        <f>#REF!</f>
        <v>#REF!</v>
      </c>
      <c r="AB16" s="5" t="e">
        <f>#REF!</f>
        <v>#REF!</v>
      </c>
      <c r="AC16" s="24" t="e">
        <f>#REF!</f>
        <v>#REF!</v>
      </c>
      <c r="AD16" s="5" t="e">
        <f>#REF!</f>
        <v>#REF!</v>
      </c>
      <c r="AE16" s="24" t="e">
        <f>#REF!</f>
        <v>#REF!</v>
      </c>
      <c r="AF16" s="5" t="e">
        <f>#REF!</f>
        <v>#REF!</v>
      </c>
      <c r="AG16" s="24" t="e">
        <f>#REF!</f>
        <v>#REF!</v>
      </c>
      <c r="AH16" s="5" t="e">
        <f>#REF!</f>
        <v>#REF!</v>
      </c>
      <c r="AI16" s="24" t="e">
        <f>#REF!</f>
        <v>#REF!</v>
      </c>
      <c r="AJ16" s="5" t="e">
        <f>#REF!</f>
        <v>#REF!</v>
      </c>
      <c r="AK16" s="24" t="e">
        <f>#REF!</f>
        <v>#REF!</v>
      </c>
      <c r="AL16" s="5" t="e">
        <f>#REF!</f>
        <v>#REF!</v>
      </c>
      <c r="AM16" s="24" t="e">
        <f>#REF!</f>
        <v>#REF!</v>
      </c>
      <c r="AN16" s="5" t="e">
        <f>#REF!</f>
        <v>#REF!</v>
      </c>
      <c r="AO16" s="24" t="e">
        <f>#REF!</f>
        <v>#REF!</v>
      </c>
      <c r="AP16" s="5" t="e">
        <f>#REF!</f>
        <v>#REF!</v>
      </c>
      <c r="AQ16" s="24" t="e">
        <f>#REF!</f>
        <v>#REF!</v>
      </c>
      <c r="AR16" s="5" t="e">
        <f>#REF!</f>
        <v>#REF!</v>
      </c>
      <c r="AS16" s="24" t="e">
        <f>#REF!</f>
        <v>#REF!</v>
      </c>
      <c r="AT16" s="5" t="e">
        <f>#REF!</f>
        <v>#REF!</v>
      </c>
      <c r="AU16" s="24" t="e">
        <f>#REF!</f>
        <v>#REF!</v>
      </c>
      <c r="AV16" s="5" t="e">
        <f>#REF!</f>
        <v>#REF!</v>
      </c>
      <c r="AW16" s="25" t="e">
        <f>#REF!</f>
        <v>#REF!</v>
      </c>
      <c r="AX16" s="5" t="e">
        <f>#REF!</f>
        <v>#REF!</v>
      </c>
      <c r="AY16" s="24" t="e">
        <f>#REF!</f>
        <v>#REF!</v>
      </c>
    </row>
    <row r="17" spans="1:51" s="8" customFormat="1" ht="25.5" x14ac:dyDescent="0.2">
      <c r="A17" s="2" t="s">
        <v>25</v>
      </c>
      <c r="B17" s="3" t="s">
        <v>33</v>
      </c>
      <c r="C17" s="4" t="e">
        <f>#REF!</f>
        <v>#REF!</v>
      </c>
      <c r="D17" s="5" t="e">
        <f>#REF!</f>
        <v>#REF!</v>
      </c>
      <c r="E17" s="24" t="e">
        <f>#REF!</f>
        <v>#REF!</v>
      </c>
      <c r="F17" s="5" t="e">
        <f>#REF!</f>
        <v>#REF!</v>
      </c>
      <c r="G17" s="24" t="e">
        <f>#REF!</f>
        <v>#REF!</v>
      </c>
      <c r="H17" s="5" t="e">
        <f>#REF!</f>
        <v>#REF!</v>
      </c>
      <c r="I17" s="24" t="e">
        <f>#REF!</f>
        <v>#REF!</v>
      </c>
      <c r="J17" s="5" t="e">
        <f>#REF!</f>
        <v>#REF!</v>
      </c>
      <c r="K17" s="24" t="e">
        <f>#REF!</f>
        <v>#REF!</v>
      </c>
      <c r="L17" s="5" t="e">
        <f>#REF!</f>
        <v>#REF!</v>
      </c>
      <c r="M17" s="24" t="e">
        <f>#REF!</f>
        <v>#REF!</v>
      </c>
      <c r="N17" s="5" t="e">
        <f>#REF!</f>
        <v>#REF!</v>
      </c>
      <c r="O17" s="24" t="e">
        <f>#REF!</f>
        <v>#REF!</v>
      </c>
      <c r="P17" s="5" t="e">
        <f>#REF!</f>
        <v>#REF!</v>
      </c>
      <c r="Q17" s="24" t="e">
        <f>#REF!</f>
        <v>#REF!</v>
      </c>
      <c r="R17" s="5" t="e">
        <f>#REF!</f>
        <v>#REF!</v>
      </c>
      <c r="S17" s="24" t="e">
        <f>#REF!</f>
        <v>#REF!</v>
      </c>
      <c r="T17" s="5" t="e">
        <f>#REF!</f>
        <v>#REF!</v>
      </c>
      <c r="U17" s="24" t="e">
        <f>#REF!</f>
        <v>#REF!</v>
      </c>
      <c r="V17" s="5" t="e">
        <f>#REF!</f>
        <v>#REF!</v>
      </c>
      <c r="W17" s="24" t="e">
        <f>#REF!</f>
        <v>#REF!</v>
      </c>
      <c r="X17" s="5" t="e">
        <f>#REF!</f>
        <v>#REF!</v>
      </c>
      <c r="Y17" s="24" t="e">
        <f>#REF!</f>
        <v>#REF!</v>
      </c>
      <c r="Z17" s="5" t="e">
        <f>#REF!</f>
        <v>#REF!</v>
      </c>
      <c r="AA17" s="24" t="e">
        <f>#REF!</f>
        <v>#REF!</v>
      </c>
      <c r="AB17" s="5" t="e">
        <f>#REF!</f>
        <v>#REF!</v>
      </c>
      <c r="AC17" s="24" t="e">
        <f>#REF!</f>
        <v>#REF!</v>
      </c>
      <c r="AD17" s="5" t="e">
        <f>#REF!</f>
        <v>#REF!</v>
      </c>
      <c r="AE17" s="24" t="e">
        <f>#REF!</f>
        <v>#REF!</v>
      </c>
      <c r="AF17" s="5" t="e">
        <f>#REF!</f>
        <v>#REF!</v>
      </c>
      <c r="AG17" s="24" t="e">
        <f>#REF!</f>
        <v>#REF!</v>
      </c>
      <c r="AH17" s="5" t="e">
        <f>#REF!</f>
        <v>#REF!</v>
      </c>
      <c r="AI17" s="24" t="e">
        <f>#REF!</f>
        <v>#REF!</v>
      </c>
      <c r="AJ17" s="5" t="e">
        <f>#REF!</f>
        <v>#REF!</v>
      </c>
      <c r="AK17" s="24" t="e">
        <f>#REF!</f>
        <v>#REF!</v>
      </c>
      <c r="AL17" s="5" t="e">
        <f>#REF!</f>
        <v>#REF!</v>
      </c>
      <c r="AM17" s="24" t="e">
        <f>#REF!</f>
        <v>#REF!</v>
      </c>
      <c r="AN17" s="5" t="e">
        <f>#REF!</f>
        <v>#REF!</v>
      </c>
      <c r="AO17" s="24" t="e">
        <f>#REF!</f>
        <v>#REF!</v>
      </c>
      <c r="AP17" s="5" t="e">
        <f>#REF!</f>
        <v>#REF!</v>
      </c>
      <c r="AQ17" s="24" t="e">
        <f>#REF!</f>
        <v>#REF!</v>
      </c>
      <c r="AR17" s="5" t="e">
        <f>#REF!</f>
        <v>#REF!</v>
      </c>
      <c r="AS17" s="24" t="e">
        <f>#REF!</f>
        <v>#REF!</v>
      </c>
      <c r="AT17" s="5" t="e">
        <f>#REF!</f>
        <v>#REF!</v>
      </c>
      <c r="AU17" s="24" t="e">
        <f>#REF!</f>
        <v>#REF!</v>
      </c>
      <c r="AV17" s="5" t="e">
        <f>#REF!</f>
        <v>#REF!</v>
      </c>
      <c r="AW17" s="25" t="e">
        <f>#REF!</f>
        <v>#REF!</v>
      </c>
      <c r="AX17" s="5" t="e">
        <f>#REF!</f>
        <v>#REF!</v>
      </c>
      <c r="AY17" s="24" t="e">
        <f>#REF!</f>
        <v>#REF!</v>
      </c>
    </row>
    <row r="18" spans="1:51" s="8" customFormat="1" x14ac:dyDescent="0.2">
      <c r="A18" s="2" t="s">
        <v>25</v>
      </c>
      <c r="B18" s="3" t="s">
        <v>34</v>
      </c>
      <c r="C18" s="4" t="e">
        <f>#REF!</f>
        <v>#REF!</v>
      </c>
      <c r="D18" s="5" t="e">
        <f>#REF!</f>
        <v>#REF!</v>
      </c>
      <c r="E18" s="24" t="e">
        <f>#REF!</f>
        <v>#REF!</v>
      </c>
      <c r="F18" s="5" t="e">
        <f>#REF!</f>
        <v>#REF!</v>
      </c>
      <c r="G18" s="24" t="e">
        <f>#REF!</f>
        <v>#REF!</v>
      </c>
      <c r="H18" s="5" t="e">
        <f>#REF!</f>
        <v>#REF!</v>
      </c>
      <c r="I18" s="24" t="e">
        <f>#REF!</f>
        <v>#REF!</v>
      </c>
      <c r="J18" s="5" t="e">
        <f>#REF!</f>
        <v>#REF!</v>
      </c>
      <c r="K18" s="24" t="e">
        <f>#REF!</f>
        <v>#REF!</v>
      </c>
      <c r="L18" s="5" t="e">
        <f>#REF!</f>
        <v>#REF!</v>
      </c>
      <c r="M18" s="24" t="e">
        <f>#REF!</f>
        <v>#REF!</v>
      </c>
      <c r="N18" s="5" t="e">
        <f>#REF!</f>
        <v>#REF!</v>
      </c>
      <c r="O18" s="24" t="e">
        <f>#REF!</f>
        <v>#REF!</v>
      </c>
      <c r="P18" s="5" t="e">
        <f>#REF!</f>
        <v>#REF!</v>
      </c>
      <c r="Q18" s="24" t="e">
        <f>#REF!</f>
        <v>#REF!</v>
      </c>
      <c r="R18" s="5" t="e">
        <f>#REF!</f>
        <v>#REF!</v>
      </c>
      <c r="S18" s="24" t="e">
        <f>#REF!</f>
        <v>#REF!</v>
      </c>
      <c r="T18" s="5" t="e">
        <f>#REF!</f>
        <v>#REF!</v>
      </c>
      <c r="U18" s="24" t="e">
        <f>#REF!</f>
        <v>#REF!</v>
      </c>
      <c r="V18" s="5" t="e">
        <f>#REF!</f>
        <v>#REF!</v>
      </c>
      <c r="W18" s="24" t="e">
        <f>#REF!</f>
        <v>#REF!</v>
      </c>
      <c r="X18" s="5" t="e">
        <f>#REF!</f>
        <v>#REF!</v>
      </c>
      <c r="Y18" s="24" t="e">
        <f>#REF!</f>
        <v>#REF!</v>
      </c>
      <c r="Z18" s="5" t="e">
        <f>#REF!</f>
        <v>#REF!</v>
      </c>
      <c r="AA18" s="24" t="e">
        <f>#REF!</f>
        <v>#REF!</v>
      </c>
      <c r="AB18" s="5" t="e">
        <f>#REF!</f>
        <v>#REF!</v>
      </c>
      <c r="AC18" s="24" t="e">
        <f>#REF!</f>
        <v>#REF!</v>
      </c>
      <c r="AD18" s="5" t="e">
        <f>#REF!</f>
        <v>#REF!</v>
      </c>
      <c r="AE18" s="24" t="e">
        <f>#REF!</f>
        <v>#REF!</v>
      </c>
      <c r="AF18" s="5" t="e">
        <f>#REF!</f>
        <v>#REF!</v>
      </c>
      <c r="AG18" s="24" t="e">
        <f>#REF!</f>
        <v>#REF!</v>
      </c>
      <c r="AH18" s="5" t="e">
        <f>#REF!</f>
        <v>#REF!</v>
      </c>
      <c r="AI18" s="24" t="e">
        <f>#REF!</f>
        <v>#REF!</v>
      </c>
      <c r="AJ18" s="5" t="e">
        <f>#REF!</f>
        <v>#REF!</v>
      </c>
      <c r="AK18" s="24" t="e">
        <f>#REF!</f>
        <v>#REF!</v>
      </c>
      <c r="AL18" s="5" t="e">
        <f>#REF!</f>
        <v>#REF!</v>
      </c>
      <c r="AM18" s="24" t="e">
        <f>#REF!</f>
        <v>#REF!</v>
      </c>
      <c r="AN18" s="5" t="e">
        <f>#REF!</f>
        <v>#REF!</v>
      </c>
      <c r="AO18" s="24" t="e">
        <f>#REF!</f>
        <v>#REF!</v>
      </c>
      <c r="AP18" s="5" t="e">
        <f>#REF!</f>
        <v>#REF!</v>
      </c>
      <c r="AQ18" s="24" t="e">
        <f>#REF!</f>
        <v>#REF!</v>
      </c>
      <c r="AR18" s="5" t="e">
        <f>#REF!</f>
        <v>#REF!</v>
      </c>
      <c r="AS18" s="24" t="e">
        <f>#REF!</f>
        <v>#REF!</v>
      </c>
      <c r="AT18" s="5" t="e">
        <f>#REF!</f>
        <v>#REF!</v>
      </c>
      <c r="AU18" s="24" t="e">
        <f>#REF!</f>
        <v>#REF!</v>
      </c>
      <c r="AV18" s="5" t="e">
        <f>#REF!</f>
        <v>#REF!</v>
      </c>
      <c r="AW18" s="25" t="e">
        <f>#REF!</f>
        <v>#REF!</v>
      </c>
      <c r="AX18" s="5" t="e">
        <f>#REF!</f>
        <v>#REF!</v>
      </c>
      <c r="AY18" s="24" t="e">
        <f>#REF!</f>
        <v>#REF!</v>
      </c>
    </row>
    <row r="19" spans="1:51" ht="15" x14ac:dyDescent="0.2">
      <c r="A19" s="1657" t="s">
        <v>35</v>
      </c>
      <c r="B19" s="1658"/>
      <c r="C19" s="27" t="e">
        <f>SUM(C10:C18)</f>
        <v>#REF!</v>
      </c>
      <c r="D19" s="27" t="e">
        <f>SUM(D10:D18)</f>
        <v>#REF!</v>
      </c>
      <c r="E19" s="35">
        <f>IFERROR(D19/$C19,0)</f>
        <v>0</v>
      </c>
      <c r="F19" s="27" t="e">
        <f>SUM(F10:F18)</f>
        <v>#REF!</v>
      </c>
      <c r="G19" s="35">
        <f>IFERROR(F19/$C19,0)</f>
        <v>0</v>
      </c>
      <c r="H19" s="27" t="e">
        <f>SUM(H10:H18)</f>
        <v>#REF!</v>
      </c>
      <c r="I19" s="35">
        <f>IFERROR(H19/$C19,0)</f>
        <v>0</v>
      </c>
      <c r="J19" s="27" t="e">
        <f>SUM(J10:J18)</f>
        <v>#REF!</v>
      </c>
      <c r="K19" s="35">
        <f>IFERROR(J19/$C19,0)</f>
        <v>0</v>
      </c>
      <c r="L19" s="27" t="e">
        <f>SUM(L10:L18)</f>
        <v>#REF!</v>
      </c>
      <c r="M19" s="35">
        <f>IFERROR(L19/$C19,0)</f>
        <v>0</v>
      </c>
      <c r="N19" s="27" t="e">
        <f>SUM(N10:N18)</f>
        <v>#REF!</v>
      </c>
      <c r="O19" s="35">
        <f>IFERROR(N19/$C19,0)</f>
        <v>0</v>
      </c>
      <c r="P19" s="27" t="e">
        <f>SUM(P10:P18)</f>
        <v>#REF!</v>
      </c>
      <c r="Q19" s="35">
        <f>IFERROR(P19/$C19,0)</f>
        <v>0</v>
      </c>
      <c r="R19" s="27" t="e">
        <f>SUM(R10:R18)</f>
        <v>#REF!</v>
      </c>
      <c r="S19" s="35">
        <f>IFERROR(R19/$C19,0)</f>
        <v>0</v>
      </c>
      <c r="T19" s="27" t="e">
        <f>SUM(T10:T18)</f>
        <v>#REF!</v>
      </c>
      <c r="U19" s="35">
        <f>IFERROR(T19/$C19,0)</f>
        <v>0</v>
      </c>
      <c r="V19" s="27" t="e">
        <f>SUM(V10:V18)</f>
        <v>#REF!</v>
      </c>
      <c r="W19" s="35">
        <f>IFERROR(V19/$C19,0)</f>
        <v>0</v>
      </c>
      <c r="X19" s="27" t="e">
        <f>SUM(X10:X18)</f>
        <v>#REF!</v>
      </c>
      <c r="Y19" s="35">
        <f>IFERROR(X19/$C19,0)</f>
        <v>0</v>
      </c>
      <c r="Z19" s="27" t="e">
        <f>SUM(Z10:Z18)</f>
        <v>#REF!</v>
      </c>
      <c r="AA19" s="35">
        <f>IFERROR(Z19/$C19,0)</f>
        <v>0</v>
      </c>
      <c r="AB19" s="27" t="e">
        <f>SUM(AB10:AB18)</f>
        <v>#REF!</v>
      </c>
      <c r="AC19" s="35">
        <f>IFERROR(AB19/$C19,0)</f>
        <v>0</v>
      </c>
      <c r="AD19" s="27" t="e">
        <f>SUM(AD10:AD18)</f>
        <v>#REF!</v>
      </c>
      <c r="AE19" s="35">
        <f>IFERROR(AD19/$C19,0)</f>
        <v>0</v>
      </c>
      <c r="AF19" s="27" t="e">
        <f>SUM(AF10:AF18)</f>
        <v>#REF!</v>
      </c>
      <c r="AG19" s="35">
        <f>IFERROR(AF19/$C19,0)</f>
        <v>0</v>
      </c>
      <c r="AH19" s="27" t="e">
        <f>SUM(AH10:AH18)</f>
        <v>#REF!</v>
      </c>
      <c r="AI19" s="35">
        <f>IFERROR(AH19/$C19,0)</f>
        <v>0</v>
      </c>
      <c r="AJ19" s="27" t="e">
        <f>SUM(AJ10:AJ18)</f>
        <v>#REF!</v>
      </c>
      <c r="AK19" s="35">
        <f>IFERROR(AJ19/$C19,0)</f>
        <v>0</v>
      </c>
      <c r="AL19" s="27" t="e">
        <f>SUM(AL10:AL18)</f>
        <v>#REF!</v>
      </c>
      <c r="AM19" s="35">
        <f>IFERROR(AL19/$C19,0)</f>
        <v>0</v>
      </c>
      <c r="AN19" s="27" t="e">
        <f>SUM(AN10:AN18)</f>
        <v>#REF!</v>
      </c>
      <c r="AO19" s="35">
        <f>IFERROR(AN19/$C19,0)</f>
        <v>0</v>
      </c>
      <c r="AP19" s="27" t="e">
        <f>SUM(AP10:AP18)</f>
        <v>#REF!</v>
      </c>
      <c r="AQ19" s="35">
        <f>IFERROR(AP19/$C19,0)</f>
        <v>0</v>
      </c>
      <c r="AR19" s="27" t="e">
        <f>SUM(AR10:AR18)</f>
        <v>#REF!</v>
      </c>
      <c r="AS19" s="35">
        <f>IFERROR(AR19/$C19,0)</f>
        <v>0</v>
      </c>
      <c r="AT19" s="27" t="e">
        <f>SUM(AT10:AT18)</f>
        <v>#REF!</v>
      </c>
      <c r="AU19" s="35">
        <f>IFERROR(AT19/$C19,0)</f>
        <v>0</v>
      </c>
      <c r="AV19" s="27" t="e">
        <f>SUM(AV10:AV18)</f>
        <v>#REF!</v>
      </c>
      <c r="AW19" s="35">
        <f>IFERROR(AV19/$C19,0)</f>
        <v>0</v>
      </c>
      <c r="AX19" s="27" t="e">
        <f>SUM(AX10:AX18)</f>
        <v>#REF!</v>
      </c>
      <c r="AY19" s="35">
        <f>IFERROR(AX19/$C19,0)</f>
        <v>0</v>
      </c>
    </row>
    <row r="20" spans="1:51" ht="15" x14ac:dyDescent="0.2">
      <c r="A20" s="1655" t="s">
        <v>36</v>
      </c>
      <c r="B20" s="1655"/>
      <c r="C20" s="28" t="e">
        <f>C9+C19</f>
        <v>#REF!</v>
      </c>
      <c r="D20" s="28" t="e">
        <f>D9+D19</f>
        <v>#REF!</v>
      </c>
      <c r="E20" s="29">
        <f>IFERROR(D20/$C20,0)</f>
        <v>0</v>
      </c>
      <c r="F20" s="28" t="e">
        <f>F9+F19</f>
        <v>#REF!</v>
      </c>
      <c r="G20" s="29">
        <f>IFERROR(F20/$C20,0)</f>
        <v>0</v>
      </c>
      <c r="H20" s="28" t="e">
        <f>H9+H19</f>
        <v>#REF!</v>
      </c>
      <c r="I20" s="29">
        <f>IFERROR(H20/$C20,0)</f>
        <v>0</v>
      </c>
      <c r="J20" s="28" t="e">
        <f>J9+J19</f>
        <v>#REF!</v>
      </c>
      <c r="K20" s="29">
        <f>IFERROR(J20/$C20,0)</f>
        <v>0</v>
      </c>
      <c r="L20" s="28" t="e">
        <f>L9+L19</f>
        <v>#REF!</v>
      </c>
      <c r="M20" s="29">
        <f>IFERROR(L20/$C20,0)</f>
        <v>0</v>
      </c>
      <c r="N20" s="28" t="e">
        <f>N9+N19</f>
        <v>#REF!</v>
      </c>
      <c r="O20" s="29">
        <f>IFERROR(N20/$C20,0)</f>
        <v>0</v>
      </c>
      <c r="P20" s="28" t="e">
        <f>P9+P19</f>
        <v>#REF!</v>
      </c>
      <c r="Q20" s="29">
        <f>IFERROR(P20/$C20,0)</f>
        <v>0</v>
      </c>
      <c r="R20" s="28" t="e">
        <f>R9+R19</f>
        <v>#REF!</v>
      </c>
      <c r="S20" s="29">
        <f>IFERROR(R20/$C20,0)</f>
        <v>0</v>
      </c>
      <c r="T20" s="28" t="e">
        <f>T9+T19</f>
        <v>#REF!</v>
      </c>
      <c r="U20" s="29">
        <f>IFERROR(T20/$C20,0)</f>
        <v>0</v>
      </c>
      <c r="V20" s="28" t="e">
        <f>V9+V19</f>
        <v>#REF!</v>
      </c>
      <c r="W20" s="29">
        <f>IFERROR(V20/$C20,0)</f>
        <v>0</v>
      </c>
      <c r="X20" s="28" t="e">
        <f>X9+X19</f>
        <v>#REF!</v>
      </c>
      <c r="Y20" s="29">
        <f>IFERROR(X20/$C20,0)</f>
        <v>0</v>
      </c>
      <c r="Z20" s="28" t="e">
        <f>Z9+Z19</f>
        <v>#REF!</v>
      </c>
      <c r="AA20" s="29">
        <f>IFERROR(Z20/$C20,0)</f>
        <v>0</v>
      </c>
      <c r="AB20" s="28" t="e">
        <f>AB9+AB19</f>
        <v>#REF!</v>
      </c>
      <c r="AC20" s="29">
        <f>IFERROR(AB20/$C20,0)</f>
        <v>0</v>
      </c>
      <c r="AD20" s="28" t="e">
        <f>AD9+AD19</f>
        <v>#REF!</v>
      </c>
      <c r="AE20" s="29">
        <f>IFERROR(AD20/$C20,0)</f>
        <v>0</v>
      </c>
      <c r="AF20" s="28" t="e">
        <f>AF9+AF19</f>
        <v>#REF!</v>
      </c>
      <c r="AG20" s="29">
        <f>IFERROR(AF20/$C20,0)</f>
        <v>0</v>
      </c>
      <c r="AH20" s="28" t="e">
        <f>AH9+AH19</f>
        <v>#REF!</v>
      </c>
      <c r="AI20" s="29">
        <f>IFERROR(AH20/$C20,0)</f>
        <v>0</v>
      </c>
      <c r="AJ20" s="28" t="e">
        <f>AJ9+AJ19</f>
        <v>#REF!</v>
      </c>
      <c r="AK20" s="29">
        <f>IFERROR(AJ20/$C20,0)</f>
        <v>0</v>
      </c>
      <c r="AL20" s="28" t="e">
        <f>AL9+AL19</f>
        <v>#REF!</v>
      </c>
      <c r="AM20" s="29">
        <f>IFERROR(AL20/$C20,0)</f>
        <v>0</v>
      </c>
      <c r="AN20" s="28" t="e">
        <f>AN9+AN19</f>
        <v>#REF!</v>
      </c>
      <c r="AO20" s="29">
        <f>IFERROR(AN20/$C20,0)</f>
        <v>0</v>
      </c>
      <c r="AP20" s="28" t="e">
        <f>AP9+AP19</f>
        <v>#REF!</v>
      </c>
      <c r="AQ20" s="29">
        <f>IFERROR(AP20/$C20,0)</f>
        <v>0</v>
      </c>
      <c r="AR20" s="28" t="e">
        <f>AR9+AR19</f>
        <v>#REF!</v>
      </c>
      <c r="AS20" s="29">
        <f>IFERROR(AR20/$C20,0)</f>
        <v>0</v>
      </c>
      <c r="AT20" s="28" t="e">
        <f>AT9+AT19</f>
        <v>#REF!</v>
      </c>
      <c r="AU20" s="29">
        <f>IFERROR(AT20/$C20,0)</f>
        <v>0</v>
      </c>
      <c r="AV20" s="28" t="e">
        <f>AV9+AV19</f>
        <v>#REF!</v>
      </c>
      <c r="AW20" s="29">
        <f>IFERROR(AV20/$C20,0)</f>
        <v>0</v>
      </c>
      <c r="AX20" s="28" t="e">
        <f>AX9+AX19</f>
        <v>#REF!</v>
      </c>
      <c r="AY20" s="29">
        <f>IFERROR(AX20/$C20,0)</f>
        <v>0</v>
      </c>
    </row>
  </sheetData>
  <sheetProtection password="A15E" sheet="1" formatCells="0" formatColumns="0" formatRows="0" insertColumns="0" insertRows="0" insertHyperlinks="0" deleteColumns="0" deleteRows="0" sort="0" autoFilter="0" pivotTables="0"/>
  <mergeCells count="7">
    <mergeCell ref="A20:B20"/>
    <mergeCell ref="A9:B9"/>
    <mergeCell ref="A19:B19"/>
    <mergeCell ref="A1:C1"/>
    <mergeCell ref="A3:A4"/>
    <mergeCell ref="B3:B4"/>
    <mergeCell ref="C3:C4"/>
  </mergeCells>
  <hyperlinks>
    <hyperlink ref="B5" location="'Dir Talento Humano'!A1" display="GASTOS DE PERSONAL"/>
    <hyperlink ref="B6" location="'Dir Administrativa'!A1" display="GASTOS GENERALES"/>
    <hyperlink ref="B8" location="'Secretaria Gral Aero'!A1" display="GASTOS DE COMERCIALIZACION"/>
    <hyperlink ref="B7" location="'Secretaria Gral Aero'!A1" display="TRANSFERENCIAS"/>
    <hyperlink ref="B10" location="'Secretaria Gral Aero'!A1" display="SECRETARIA GENERAL"/>
    <hyperlink ref="B11" location="'Dir Talento Humano'!A1" display="DIRECCION DE TALENTO HUMANO"/>
    <hyperlink ref="B12" location="'Centro Estudios Ciencias Aero'!A1" display="CENTRO DE ESTUDIOS Y CIENCIAS AERONAUTICAS"/>
    <hyperlink ref="B13" location="'Dir Desarrollo Aeroport'!A1" display="DIRECCION DE DESARROLLO AEROPORTUARIO"/>
    <hyperlink ref="B14" location="'Dir Informatica'!A1" display="DIRECCION DE INFORMATICA"/>
    <hyperlink ref="B15" location="'Dir Seguridad Aeroport'!A1" display="DIRECCION DE SEGURIDAD AEROPORTUARIA"/>
    <hyperlink ref="B16" location="'Dir Telecomunicaciones'!A1" display="DIRECCION DE TELECOMUNICACIONES"/>
    <hyperlink ref="B17" location="'Secret Seguridad Aerea'!A1" display="SECRETARIA DE SEGURIDAD AEREA"/>
    <hyperlink ref="B18" location="'Subdir General'!A1" display="SUBDIRECCION GENERAL"/>
    <hyperlink ref="A20:B20" location="'Subdir Administrativa'!A1" display="TOTAL "/>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54"/>
  <sheetViews>
    <sheetView topLeftCell="B1" zoomScale="82" zoomScaleNormal="82" workbookViewId="0">
      <selection activeCell="B10" sqref="B10"/>
    </sheetView>
  </sheetViews>
  <sheetFormatPr baseColWidth="10" defaultRowHeight="15" x14ac:dyDescent="0.25"/>
  <cols>
    <col min="1" max="1" width="63" style="404" customWidth="1"/>
    <col min="2" max="2" width="99.7109375" style="404" customWidth="1"/>
    <col min="3" max="3" width="18" style="404" customWidth="1"/>
    <col min="4" max="4" width="15.85546875" style="404" customWidth="1"/>
    <col min="5" max="5" width="37" style="404" customWidth="1"/>
    <col min="6" max="6" width="35.140625" style="404" customWidth="1"/>
    <col min="7" max="7" width="17" style="404" customWidth="1"/>
    <col min="8" max="8" width="28.140625" style="404" customWidth="1"/>
    <col min="9" max="9" width="24.28515625" style="404" customWidth="1"/>
    <col min="10" max="10" width="25.7109375" style="404" customWidth="1"/>
    <col min="11" max="11" width="20.5703125" style="404" customWidth="1"/>
    <col min="12" max="12" width="17.5703125" style="404" customWidth="1"/>
    <col min="13" max="13" width="18.140625" style="404" customWidth="1"/>
    <col min="14" max="14" width="19" style="404" customWidth="1"/>
    <col min="15" max="16384" width="11.42578125" style="404"/>
  </cols>
  <sheetData>
    <row r="3" spans="1:14" ht="78.75" customHeight="1" x14ac:dyDescent="0.25">
      <c r="A3" s="1670" t="s">
        <v>656</v>
      </c>
      <c r="B3" s="1671"/>
      <c r="C3" s="1671"/>
      <c r="D3" s="1671"/>
      <c r="E3" s="1671"/>
      <c r="F3" s="1671"/>
      <c r="G3" s="1671"/>
      <c r="H3" s="1671"/>
      <c r="I3" s="1671"/>
      <c r="J3" s="1671"/>
      <c r="K3" s="1671"/>
      <c r="L3" s="1671"/>
      <c r="M3" s="1671"/>
      <c r="N3" s="1671"/>
    </row>
    <row r="4" spans="1:14" ht="15.75" thickBot="1" x14ac:dyDescent="0.3">
      <c r="A4" s="385"/>
      <c r="B4" s="385"/>
      <c r="C4" s="385"/>
      <c r="D4" s="385"/>
      <c r="E4" s="385"/>
      <c r="F4" s="385"/>
      <c r="G4" s="385"/>
      <c r="H4" s="385"/>
      <c r="I4" s="385"/>
      <c r="J4" s="385"/>
      <c r="K4" s="385"/>
      <c r="L4" s="385"/>
      <c r="M4" s="385"/>
      <c r="N4" s="385"/>
    </row>
    <row r="5" spans="1:14" ht="15.75" thickBot="1" x14ac:dyDescent="0.3">
      <c r="A5" s="1672" t="s">
        <v>41</v>
      </c>
      <c r="B5" s="1673" t="s">
        <v>42</v>
      </c>
      <c r="C5" s="1672" t="s">
        <v>43</v>
      </c>
      <c r="D5" s="1672" t="s">
        <v>182</v>
      </c>
      <c r="E5" s="1676" t="s">
        <v>183</v>
      </c>
      <c r="F5" s="1672" t="s">
        <v>184</v>
      </c>
      <c r="G5" s="1673" t="s">
        <v>185</v>
      </c>
      <c r="H5" s="1673" t="s">
        <v>186</v>
      </c>
      <c r="I5" s="1678" t="s">
        <v>49</v>
      </c>
      <c r="J5" s="1679"/>
      <c r="K5" s="1679"/>
      <c r="L5" s="1679"/>
      <c r="M5" s="1679"/>
      <c r="N5" s="1680"/>
    </row>
    <row r="6" spans="1:14" ht="15.75" thickBot="1" x14ac:dyDescent="0.3">
      <c r="A6" s="1672"/>
      <c r="B6" s="1674"/>
      <c r="C6" s="1672"/>
      <c r="D6" s="1672"/>
      <c r="E6" s="1677"/>
      <c r="F6" s="1672"/>
      <c r="G6" s="1675"/>
      <c r="H6" s="1675"/>
      <c r="I6" s="1681"/>
      <c r="J6" s="1682"/>
      <c r="K6" s="1682"/>
      <c r="L6" s="1682"/>
      <c r="M6" s="1682"/>
      <c r="N6" s="1683"/>
    </row>
    <row r="7" spans="1:14" ht="39" thickBot="1" x14ac:dyDescent="0.3">
      <c r="A7" s="1672"/>
      <c r="B7" s="1675"/>
      <c r="C7" s="1672"/>
      <c r="D7" s="1672"/>
      <c r="E7" s="430" t="s">
        <v>50</v>
      </c>
      <c r="F7" s="431" t="s">
        <v>51</v>
      </c>
      <c r="G7" s="431" t="s">
        <v>52</v>
      </c>
      <c r="H7" s="431" t="s">
        <v>53</v>
      </c>
      <c r="I7" s="431" t="s">
        <v>54</v>
      </c>
      <c r="J7" s="431" t="s">
        <v>187</v>
      </c>
      <c r="K7" s="431" t="s">
        <v>188</v>
      </c>
      <c r="L7" s="431" t="s">
        <v>59</v>
      </c>
      <c r="M7" s="430" t="s">
        <v>189</v>
      </c>
      <c r="N7" s="430" t="s">
        <v>190</v>
      </c>
    </row>
    <row r="8" spans="1:14" ht="30" x14ac:dyDescent="0.25">
      <c r="A8" s="429" t="s">
        <v>655</v>
      </c>
      <c r="B8" s="427"/>
      <c r="C8" s="427"/>
      <c r="D8" s="428">
        <f>SUM(D9:D24)</f>
        <v>12300000000</v>
      </c>
      <c r="E8" s="427"/>
      <c r="F8" s="427"/>
      <c r="G8" s="427"/>
      <c r="H8" s="427"/>
      <c r="I8" s="427"/>
      <c r="J8" s="427"/>
      <c r="K8" s="427"/>
      <c r="L8" s="427"/>
      <c r="M8" s="427"/>
      <c r="N8" s="426"/>
    </row>
    <row r="9" spans="1:14" ht="86.25" customHeight="1" x14ac:dyDescent="0.25">
      <c r="A9" s="1664" t="s">
        <v>654</v>
      </c>
      <c r="B9" s="419" t="s">
        <v>653</v>
      </c>
      <c r="C9" s="406" t="s">
        <v>192</v>
      </c>
      <c r="D9" s="421">
        <v>690000000</v>
      </c>
      <c r="E9" s="406" t="s">
        <v>631</v>
      </c>
      <c r="F9" s="406" t="s">
        <v>579</v>
      </c>
      <c r="G9" s="406" t="s">
        <v>621</v>
      </c>
      <c r="H9" s="407" t="s">
        <v>620</v>
      </c>
      <c r="I9" s="406" t="s">
        <v>442</v>
      </c>
      <c r="J9" s="406" t="s">
        <v>442</v>
      </c>
      <c r="K9" s="406" t="s">
        <v>444</v>
      </c>
      <c r="L9" s="406" t="s">
        <v>576</v>
      </c>
      <c r="M9" s="406" t="s">
        <v>599</v>
      </c>
      <c r="N9" s="410" t="s">
        <v>445</v>
      </c>
    </row>
    <row r="10" spans="1:14" ht="75" x14ac:dyDescent="0.25">
      <c r="A10" s="1665"/>
      <c r="B10" s="419" t="s">
        <v>652</v>
      </c>
      <c r="C10" s="406" t="s">
        <v>192</v>
      </c>
      <c r="D10" s="421">
        <v>3100000000</v>
      </c>
      <c r="E10" s="406" t="s">
        <v>631</v>
      </c>
      <c r="F10" s="406" t="s">
        <v>579</v>
      </c>
      <c r="G10" s="406" t="s">
        <v>621</v>
      </c>
      <c r="H10" s="407" t="s">
        <v>620</v>
      </c>
      <c r="I10" s="406" t="s">
        <v>584</v>
      </c>
      <c r="J10" s="406" t="s">
        <v>584</v>
      </c>
      <c r="K10" s="406" t="s">
        <v>443</v>
      </c>
      <c r="L10" s="406" t="s">
        <v>599</v>
      </c>
      <c r="M10" s="406" t="s">
        <v>608</v>
      </c>
      <c r="N10" s="410" t="s">
        <v>627</v>
      </c>
    </row>
    <row r="11" spans="1:14" ht="65.25" customHeight="1" x14ac:dyDescent="0.25">
      <c r="A11" s="1664" t="s">
        <v>651</v>
      </c>
      <c r="B11" s="419" t="s">
        <v>650</v>
      </c>
      <c r="C11" s="406" t="s">
        <v>192</v>
      </c>
      <c r="D11" s="421">
        <v>1600000000</v>
      </c>
      <c r="E11" s="406" t="s">
        <v>631</v>
      </c>
      <c r="F11" s="406" t="s">
        <v>579</v>
      </c>
      <c r="G11" s="406" t="s">
        <v>621</v>
      </c>
      <c r="H11" s="407" t="s">
        <v>630</v>
      </c>
      <c r="I11" s="406" t="s">
        <v>601</v>
      </c>
      <c r="J11" s="406" t="s">
        <v>601</v>
      </c>
      <c r="K11" s="406" t="s">
        <v>587</v>
      </c>
      <c r="L11" s="406" t="s">
        <v>585</v>
      </c>
      <c r="M11" s="406" t="s">
        <v>587</v>
      </c>
      <c r="N11" s="410" t="s">
        <v>587</v>
      </c>
    </row>
    <row r="12" spans="1:14" ht="67.5" customHeight="1" x14ac:dyDescent="0.25">
      <c r="A12" s="1665"/>
      <c r="B12" s="419" t="s">
        <v>649</v>
      </c>
      <c r="C12" s="406" t="s">
        <v>192</v>
      </c>
      <c r="D12" s="421">
        <v>1000000000</v>
      </c>
      <c r="E12" s="406" t="s">
        <v>631</v>
      </c>
      <c r="F12" s="406" t="s">
        <v>579</v>
      </c>
      <c r="G12" s="406" t="s">
        <v>621</v>
      </c>
      <c r="H12" s="407" t="s">
        <v>630</v>
      </c>
      <c r="I12" s="406" t="s">
        <v>584</v>
      </c>
      <c r="J12" s="406" t="s">
        <v>584</v>
      </c>
      <c r="K12" s="406" t="s">
        <v>608</v>
      </c>
      <c r="L12" s="406" t="s">
        <v>444</v>
      </c>
      <c r="M12" s="406" t="s">
        <v>608</v>
      </c>
      <c r="N12" s="410" t="s">
        <v>444</v>
      </c>
    </row>
    <row r="13" spans="1:14" ht="75" x14ac:dyDescent="0.25">
      <c r="A13" s="425" t="s">
        <v>648</v>
      </c>
      <c r="B13" s="419" t="s">
        <v>647</v>
      </c>
      <c r="C13" s="406" t="s">
        <v>192</v>
      </c>
      <c r="D13" s="421">
        <v>300000000</v>
      </c>
      <c r="E13" s="406" t="s">
        <v>631</v>
      </c>
      <c r="F13" s="406" t="s">
        <v>579</v>
      </c>
      <c r="G13" s="406" t="s">
        <v>621</v>
      </c>
      <c r="H13" s="407" t="s">
        <v>620</v>
      </c>
      <c r="I13" s="406" t="s">
        <v>442</v>
      </c>
      <c r="J13" s="406" t="s">
        <v>442</v>
      </c>
      <c r="K13" s="406" t="s">
        <v>444</v>
      </c>
      <c r="L13" s="406" t="s">
        <v>627</v>
      </c>
      <c r="M13" s="406" t="s">
        <v>599</v>
      </c>
      <c r="N13" s="410" t="s">
        <v>576</v>
      </c>
    </row>
    <row r="14" spans="1:14" ht="63" customHeight="1" x14ac:dyDescent="0.25">
      <c r="A14" s="1666" t="s">
        <v>646</v>
      </c>
      <c r="B14" s="419" t="s">
        <v>645</v>
      </c>
      <c r="C14" s="406" t="s">
        <v>192</v>
      </c>
      <c r="D14" s="421">
        <v>267519084</v>
      </c>
      <c r="E14" s="417" t="s">
        <v>644</v>
      </c>
      <c r="F14" s="406" t="s">
        <v>579</v>
      </c>
      <c r="G14" s="406" t="s">
        <v>581</v>
      </c>
      <c r="H14" s="407" t="s">
        <v>630</v>
      </c>
      <c r="I14" s="1693" t="s">
        <v>581</v>
      </c>
      <c r="J14" s="1693"/>
      <c r="K14" s="1693"/>
      <c r="L14" s="1693"/>
      <c r="M14" s="1693"/>
      <c r="N14" s="1694"/>
    </row>
    <row r="15" spans="1:14" ht="72" customHeight="1" x14ac:dyDescent="0.25">
      <c r="A15" s="1667"/>
      <c r="B15" s="419" t="s">
        <v>643</v>
      </c>
      <c r="C15" s="406" t="s">
        <v>192</v>
      </c>
      <c r="D15" s="421">
        <f>380944182-98463266</f>
        <v>282480916</v>
      </c>
      <c r="E15" s="406" t="s">
        <v>621</v>
      </c>
      <c r="F15" s="406" t="s">
        <v>579</v>
      </c>
      <c r="G15" s="406" t="s">
        <v>621</v>
      </c>
      <c r="H15" s="407" t="s">
        <v>630</v>
      </c>
      <c r="I15" s="406" t="s">
        <v>608</v>
      </c>
      <c r="J15" s="406" t="s">
        <v>608</v>
      </c>
      <c r="K15" s="406" t="s">
        <v>627</v>
      </c>
      <c r="L15" s="406" t="s">
        <v>445</v>
      </c>
      <c r="M15" s="406" t="s">
        <v>576</v>
      </c>
      <c r="N15" s="420" t="s">
        <v>642</v>
      </c>
    </row>
    <row r="16" spans="1:14" ht="149.25" customHeight="1" x14ac:dyDescent="0.25">
      <c r="A16" s="1667"/>
      <c r="B16" s="419" t="s">
        <v>641</v>
      </c>
      <c r="C16" s="406" t="s">
        <v>192</v>
      </c>
      <c r="D16" s="421">
        <v>1300000000</v>
      </c>
      <c r="E16" s="406" t="s">
        <v>631</v>
      </c>
      <c r="F16" s="406" t="s">
        <v>579</v>
      </c>
      <c r="G16" s="406" t="s">
        <v>621</v>
      </c>
      <c r="H16" s="407" t="s">
        <v>636</v>
      </c>
      <c r="I16" s="406" t="s">
        <v>587</v>
      </c>
      <c r="J16" s="406" t="s">
        <v>587</v>
      </c>
      <c r="K16" s="406" t="s">
        <v>442</v>
      </c>
      <c r="L16" s="406" t="s">
        <v>608</v>
      </c>
      <c r="M16" s="406" t="s">
        <v>442</v>
      </c>
      <c r="N16" s="410" t="s">
        <v>445</v>
      </c>
    </row>
    <row r="17" spans="1:14" ht="118.5" customHeight="1" x14ac:dyDescent="0.25">
      <c r="A17" s="1667"/>
      <c r="B17" s="419" t="s">
        <v>640</v>
      </c>
      <c r="C17" s="406" t="s">
        <v>192</v>
      </c>
      <c r="D17" s="421">
        <v>600000000</v>
      </c>
      <c r="E17" s="406" t="s">
        <v>631</v>
      </c>
      <c r="F17" s="406" t="s">
        <v>579</v>
      </c>
      <c r="G17" s="406" t="s">
        <v>621</v>
      </c>
      <c r="H17" s="407" t="s">
        <v>636</v>
      </c>
      <c r="I17" s="406" t="s">
        <v>585</v>
      </c>
      <c r="J17" s="406" t="s">
        <v>585</v>
      </c>
      <c r="K17" s="406" t="s">
        <v>443</v>
      </c>
      <c r="L17" s="406" t="s">
        <v>444</v>
      </c>
      <c r="M17" s="406" t="s">
        <v>443</v>
      </c>
      <c r="N17" s="410" t="s">
        <v>576</v>
      </c>
    </row>
    <row r="18" spans="1:14" ht="75" x14ac:dyDescent="0.25">
      <c r="A18" s="1667"/>
      <c r="B18" s="419" t="s">
        <v>639</v>
      </c>
      <c r="C18" s="406" t="s">
        <v>192</v>
      </c>
      <c r="D18" s="421">
        <v>1020000000</v>
      </c>
      <c r="E18" s="406" t="s">
        <v>631</v>
      </c>
      <c r="F18" s="406" t="s">
        <v>579</v>
      </c>
      <c r="G18" s="406" t="s">
        <v>621</v>
      </c>
      <c r="H18" s="407" t="s">
        <v>638</v>
      </c>
      <c r="I18" s="406" t="s">
        <v>584</v>
      </c>
      <c r="J18" s="406" t="s">
        <v>584</v>
      </c>
      <c r="K18" s="406" t="s">
        <v>608</v>
      </c>
      <c r="L18" s="406" t="s">
        <v>444</v>
      </c>
      <c r="M18" s="406" t="s">
        <v>608</v>
      </c>
      <c r="N18" s="410" t="s">
        <v>627</v>
      </c>
    </row>
    <row r="19" spans="1:14" ht="105" x14ac:dyDescent="0.25">
      <c r="A19" s="1667"/>
      <c r="B19" s="419" t="s">
        <v>637</v>
      </c>
      <c r="C19" s="406" t="s">
        <v>192</v>
      </c>
      <c r="D19" s="421">
        <v>200000000</v>
      </c>
      <c r="E19" s="406" t="s">
        <v>621</v>
      </c>
      <c r="F19" s="406" t="s">
        <v>579</v>
      </c>
      <c r="G19" s="406" t="s">
        <v>621</v>
      </c>
      <c r="H19" s="407" t="s">
        <v>636</v>
      </c>
      <c r="I19" s="406" t="s">
        <v>608</v>
      </c>
      <c r="J19" s="406" t="s">
        <v>608</v>
      </c>
      <c r="K19" s="406" t="s">
        <v>627</v>
      </c>
      <c r="L19" s="406" t="s">
        <v>445</v>
      </c>
      <c r="M19" s="406" t="s">
        <v>576</v>
      </c>
      <c r="N19" s="420" t="s">
        <v>626</v>
      </c>
    </row>
    <row r="20" spans="1:14" ht="125.25" customHeight="1" x14ac:dyDescent="0.25">
      <c r="A20" s="1668"/>
      <c r="B20" s="419" t="s">
        <v>635</v>
      </c>
      <c r="C20" s="406" t="s">
        <v>192</v>
      </c>
      <c r="D20" s="421">
        <v>200000000</v>
      </c>
      <c r="E20" s="406" t="s">
        <v>621</v>
      </c>
      <c r="F20" s="406" t="s">
        <v>579</v>
      </c>
      <c r="G20" s="406" t="s">
        <v>621</v>
      </c>
      <c r="H20" s="424" t="s">
        <v>634</v>
      </c>
      <c r="I20" s="406" t="s">
        <v>608</v>
      </c>
      <c r="J20" s="406" t="s">
        <v>608</v>
      </c>
      <c r="K20" s="406" t="s">
        <v>627</v>
      </c>
      <c r="L20" s="406" t="s">
        <v>445</v>
      </c>
      <c r="M20" s="406" t="s">
        <v>576</v>
      </c>
      <c r="N20" s="420" t="s">
        <v>619</v>
      </c>
    </row>
    <row r="21" spans="1:14" ht="60" x14ac:dyDescent="0.25">
      <c r="A21" s="423" t="s">
        <v>633</v>
      </c>
      <c r="B21" s="419" t="s">
        <v>632</v>
      </c>
      <c r="C21" s="406" t="s">
        <v>192</v>
      </c>
      <c r="D21" s="421">
        <v>250000000</v>
      </c>
      <c r="E21" s="406" t="s">
        <v>631</v>
      </c>
      <c r="F21" s="406" t="s">
        <v>579</v>
      </c>
      <c r="G21" s="406" t="s">
        <v>621</v>
      </c>
      <c r="H21" s="407" t="s">
        <v>630</v>
      </c>
      <c r="I21" s="406" t="s">
        <v>442</v>
      </c>
      <c r="J21" s="406" t="s">
        <v>442</v>
      </c>
      <c r="K21" s="406" t="s">
        <v>444</v>
      </c>
      <c r="L21" s="406" t="s">
        <v>627</v>
      </c>
      <c r="M21" s="406" t="s">
        <v>599</v>
      </c>
      <c r="N21" s="410" t="s">
        <v>576</v>
      </c>
    </row>
    <row r="22" spans="1:14" ht="60" x14ac:dyDescent="0.25">
      <c r="A22" s="423" t="s">
        <v>629</v>
      </c>
      <c r="B22" s="422" t="s">
        <v>628</v>
      </c>
      <c r="C22" s="406" t="s">
        <v>192</v>
      </c>
      <c r="D22" s="421">
        <v>390000000</v>
      </c>
      <c r="E22" s="406" t="s">
        <v>621</v>
      </c>
      <c r="F22" s="406" t="s">
        <v>579</v>
      </c>
      <c r="G22" s="406" t="s">
        <v>621</v>
      </c>
      <c r="H22" s="406"/>
      <c r="I22" s="406" t="s">
        <v>608</v>
      </c>
      <c r="J22" s="406" t="s">
        <v>608</v>
      </c>
      <c r="K22" s="406" t="s">
        <v>627</v>
      </c>
      <c r="L22" s="406" t="s">
        <v>445</v>
      </c>
      <c r="M22" s="406" t="s">
        <v>576</v>
      </c>
      <c r="N22" s="420" t="s">
        <v>626</v>
      </c>
    </row>
    <row r="23" spans="1:14" ht="75" x14ac:dyDescent="0.25">
      <c r="A23" s="1666" t="s">
        <v>625</v>
      </c>
      <c r="B23" s="419" t="s">
        <v>624</v>
      </c>
      <c r="C23" s="406" t="s">
        <v>192</v>
      </c>
      <c r="D23" s="418">
        <v>531613103</v>
      </c>
      <c r="E23" s="417" t="s">
        <v>623</v>
      </c>
      <c r="F23" s="406" t="s">
        <v>579</v>
      </c>
      <c r="G23" s="406" t="s">
        <v>581</v>
      </c>
      <c r="H23" s="407" t="s">
        <v>620</v>
      </c>
      <c r="I23" s="1686" t="s">
        <v>581</v>
      </c>
      <c r="J23" s="1687"/>
      <c r="K23" s="1687"/>
      <c r="L23" s="1687"/>
      <c r="M23" s="1687"/>
      <c r="N23" s="1688"/>
    </row>
    <row r="24" spans="1:14" ht="75.75" thickBot="1" x14ac:dyDescent="0.3">
      <c r="A24" s="1669"/>
      <c r="B24" s="416" t="s">
        <v>622</v>
      </c>
      <c r="C24" s="408" t="s">
        <v>192</v>
      </c>
      <c r="D24" s="415">
        <v>568386897</v>
      </c>
      <c r="E24" s="408" t="s">
        <v>621</v>
      </c>
      <c r="F24" s="408" t="s">
        <v>579</v>
      </c>
      <c r="G24" s="408" t="s">
        <v>621</v>
      </c>
      <c r="H24" s="414" t="s">
        <v>620</v>
      </c>
      <c r="I24" s="408" t="s">
        <v>608</v>
      </c>
      <c r="J24" s="408" t="s">
        <v>608</v>
      </c>
      <c r="K24" s="408" t="s">
        <v>444</v>
      </c>
      <c r="L24" s="408" t="s">
        <v>576</v>
      </c>
      <c r="M24" s="408" t="s">
        <v>599</v>
      </c>
      <c r="N24" s="413" t="s">
        <v>619</v>
      </c>
    </row>
    <row r="26" spans="1:14" ht="75.75" thickBot="1" x14ac:dyDescent="0.3">
      <c r="A26" s="1684" t="s">
        <v>618</v>
      </c>
      <c r="B26" s="409" t="s">
        <v>617</v>
      </c>
      <c r="C26" s="406" t="s">
        <v>192</v>
      </c>
      <c r="D26" s="409">
        <v>1076961284</v>
      </c>
      <c r="E26" s="406" t="s">
        <v>582</v>
      </c>
      <c r="F26" s="408" t="s">
        <v>579</v>
      </c>
      <c r="G26" s="406" t="s">
        <v>581</v>
      </c>
      <c r="H26" s="407" t="s">
        <v>578</v>
      </c>
      <c r="I26" s="1686" t="s">
        <v>581</v>
      </c>
      <c r="J26" s="1687"/>
      <c r="K26" s="1687"/>
      <c r="L26" s="1687"/>
      <c r="M26" s="1687"/>
      <c r="N26" s="1688"/>
    </row>
    <row r="27" spans="1:14" ht="75.75" thickBot="1" x14ac:dyDescent="0.3">
      <c r="A27" s="1685"/>
      <c r="B27" s="409" t="s">
        <v>616</v>
      </c>
      <c r="C27" s="406" t="s">
        <v>192</v>
      </c>
      <c r="D27" s="409">
        <v>923038716</v>
      </c>
      <c r="E27" s="406" t="s">
        <v>65</v>
      </c>
      <c r="F27" s="408" t="s">
        <v>579</v>
      </c>
      <c r="G27" s="406" t="s">
        <v>65</v>
      </c>
      <c r="H27" s="407" t="s">
        <v>578</v>
      </c>
      <c r="I27" s="406" t="s">
        <v>444</v>
      </c>
      <c r="J27" s="406" t="s">
        <v>577</v>
      </c>
      <c r="K27" s="406" t="s">
        <v>575</v>
      </c>
      <c r="L27" s="406" t="s">
        <v>576</v>
      </c>
      <c r="M27" s="406" t="s">
        <v>575</v>
      </c>
      <c r="N27" s="405" t="s">
        <v>574</v>
      </c>
    </row>
    <row r="28" spans="1:14" ht="75.75" thickBot="1" x14ac:dyDescent="0.3">
      <c r="A28" s="1689" t="s">
        <v>615</v>
      </c>
      <c r="B28" s="409" t="s">
        <v>614</v>
      </c>
      <c r="C28" s="406" t="s">
        <v>192</v>
      </c>
      <c r="D28" s="412">
        <v>1386360906</v>
      </c>
      <c r="E28" s="406" t="s">
        <v>74</v>
      </c>
      <c r="F28" s="408" t="s">
        <v>579</v>
      </c>
      <c r="G28" s="406" t="s">
        <v>65</v>
      </c>
      <c r="H28" s="407" t="s">
        <v>578</v>
      </c>
      <c r="I28" s="406" t="s">
        <v>601</v>
      </c>
      <c r="J28" s="406" t="s">
        <v>601</v>
      </c>
      <c r="K28" s="406" t="s">
        <v>601</v>
      </c>
      <c r="L28" s="406" t="s">
        <v>585</v>
      </c>
      <c r="M28" s="406" t="s">
        <v>601</v>
      </c>
      <c r="N28" s="410" t="s">
        <v>445</v>
      </c>
    </row>
    <row r="29" spans="1:14" ht="75.75" thickBot="1" x14ac:dyDescent="0.3">
      <c r="A29" s="1689"/>
      <c r="B29" s="409" t="s">
        <v>613</v>
      </c>
      <c r="C29" s="406" t="s">
        <v>192</v>
      </c>
      <c r="D29" s="409">
        <v>233918956</v>
      </c>
      <c r="E29" s="406" t="s">
        <v>74</v>
      </c>
      <c r="F29" s="408" t="s">
        <v>579</v>
      </c>
      <c r="G29" s="406" t="s">
        <v>65</v>
      </c>
      <c r="H29" s="407" t="s">
        <v>578</v>
      </c>
      <c r="I29" s="406" t="s">
        <v>601</v>
      </c>
      <c r="J29" s="406" t="s">
        <v>601</v>
      </c>
      <c r="K29" s="406" t="s">
        <v>601</v>
      </c>
      <c r="L29" s="406" t="s">
        <v>585</v>
      </c>
      <c r="M29" s="406" t="s">
        <v>601</v>
      </c>
      <c r="N29" s="410" t="s">
        <v>445</v>
      </c>
    </row>
    <row r="30" spans="1:14" ht="75.75" thickBot="1" x14ac:dyDescent="0.3">
      <c r="A30" s="1689"/>
      <c r="B30" s="409" t="s">
        <v>612</v>
      </c>
      <c r="C30" s="406" t="s">
        <v>192</v>
      </c>
      <c r="D30" s="409">
        <v>158238975</v>
      </c>
      <c r="E30" s="406" t="s">
        <v>74</v>
      </c>
      <c r="F30" s="408" t="s">
        <v>579</v>
      </c>
      <c r="G30" s="406" t="s">
        <v>65</v>
      </c>
      <c r="H30" s="407" t="s">
        <v>578</v>
      </c>
      <c r="I30" s="406" t="s">
        <v>601</v>
      </c>
      <c r="J30" s="406" t="s">
        <v>601</v>
      </c>
      <c r="K30" s="406" t="s">
        <v>601</v>
      </c>
      <c r="L30" s="406" t="s">
        <v>585</v>
      </c>
      <c r="M30" s="406" t="s">
        <v>601</v>
      </c>
      <c r="N30" s="410" t="s">
        <v>445</v>
      </c>
    </row>
    <row r="31" spans="1:14" ht="75.75" thickBot="1" x14ac:dyDescent="0.3">
      <c r="A31" s="1689"/>
      <c r="B31" s="409" t="s">
        <v>611</v>
      </c>
      <c r="C31" s="406" t="s">
        <v>192</v>
      </c>
      <c r="D31" s="409">
        <v>117287573</v>
      </c>
      <c r="E31" s="406" t="s">
        <v>74</v>
      </c>
      <c r="F31" s="408" t="s">
        <v>579</v>
      </c>
      <c r="G31" s="406" t="s">
        <v>65</v>
      </c>
      <c r="H31" s="407" t="s">
        <v>578</v>
      </c>
      <c r="I31" s="406" t="s">
        <v>601</v>
      </c>
      <c r="J31" s="406" t="s">
        <v>601</v>
      </c>
      <c r="K31" s="406" t="s">
        <v>601</v>
      </c>
      <c r="L31" s="406" t="s">
        <v>585</v>
      </c>
      <c r="M31" s="406" t="s">
        <v>601</v>
      </c>
      <c r="N31" s="410" t="s">
        <v>445</v>
      </c>
    </row>
    <row r="32" spans="1:14" ht="75.75" thickBot="1" x14ac:dyDescent="0.3">
      <c r="A32" s="1689"/>
      <c r="B32" s="409" t="s">
        <v>610</v>
      </c>
      <c r="C32" s="406" t="s">
        <v>192</v>
      </c>
      <c r="D32" s="409">
        <v>99928046</v>
      </c>
      <c r="E32" s="406" t="s">
        <v>74</v>
      </c>
      <c r="F32" s="408" t="s">
        <v>579</v>
      </c>
      <c r="G32" s="406" t="s">
        <v>65</v>
      </c>
      <c r="H32" s="407" t="s">
        <v>578</v>
      </c>
      <c r="I32" s="406" t="s">
        <v>601</v>
      </c>
      <c r="J32" s="406" t="s">
        <v>601</v>
      </c>
      <c r="K32" s="406" t="s">
        <v>601</v>
      </c>
      <c r="L32" s="406" t="s">
        <v>585</v>
      </c>
      <c r="M32" s="406" t="s">
        <v>601</v>
      </c>
      <c r="N32" s="410" t="s">
        <v>445</v>
      </c>
    </row>
    <row r="33" spans="1:14" ht="75.75" thickBot="1" x14ac:dyDescent="0.3">
      <c r="A33" s="1689"/>
      <c r="B33" s="409" t="s">
        <v>609</v>
      </c>
      <c r="C33" s="406" t="s">
        <v>192</v>
      </c>
      <c r="D33" s="409">
        <v>75000000</v>
      </c>
      <c r="E33" s="406" t="s">
        <v>74</v>
      </c>
      <c r="F33" s="408" t="s">
        <v>579</v>
      </c>
      <c r="G33" s="406" t="s">
        <v>65</v>
      </c>
      <c r="H33" s="407" t="s">
        <v>578</v>
      </c>
      <c r="I33" s="406" t="s">
        <v>601</v>
      </c>
      <c r="J33" s="406" t="s">
        <v>601</v>
      </c>
      <c r="K33" s="406" t="s">
        <v>601</v>
      </c>
      <c r="L33" s="406" t="s">
        <v>585</v>
      </c>
      <c r="M33" s="406" t="s">
        <v>601</v>
      </c>
      <c r="N33" s="410" t="s">
        <v>608</v>
      </c>
    </row>
    <row r="34" spans="1:14" ht="75.75" thickBot="1" x14ac:dyDescent="0.3">
      <c r="A34" s="1689"/>
      <c r="B34" s="409" t="s">
        <v>607</v>
      </c>
      <c r="C34" s="406" t="s">
        <v>192</v>
      </c>
      <c r="D34" s="409">
        <v>50000000</v>
      </c>
      <c r="E34" s="406" t="s">
        <v>74</v>
      </c>
      <c r="F34" s="408" t="s">
        <v>579</v>
      </c>
      <c r="G34" s="406" t="s">
        <v>65</v>
      </c>
      <c r="H34" s="407" t="s">
        <v>578</v>
      </c>
      <c r="I34" s="406" t="s">
        <v>601</v>
      </c>
      <c r="J34" s="406" t="s">
        <v>601</v>
      </c>
      <c r="K34" s="406" t="s">
        <v>601</v>
      </c>
      <c r="L34" s="406" t="s">
        <v>585</v>
      </c>
      <c r="M34" s="406" t="s">
        <v>601</v>
      </c>
      <c r="N34" s="410" t="s">
        <v>445</v>
      </c>
    </row>
    <row r="35" spans="1:14" ht="75.75" thickBot="1" x14ac:dyDescent="0.3">
      <c r="A35" s="1689"/>
      <c r="B35" s="409" t="s">
        <v>606</v>
      </c>
      <c r="C35" s="406" t="s">
        <v>192</v>
      </c>
      <c r="D35" s="409">
        <v>59821300</v>
      </c>
      <c r="E35" s="406" t="s">
        <v>74</v>
      </c>
      <c r="F35" s="408" t="s">
        <v>579</v>
      </c>
      <c r="G35" s="406" t="s">
        <v>65</v>
      </c>
      <c r="H35" s="407" t="s">
        <v>578</v>
      </c>
      <c r="I35" s="406" t="s">
        <v>601</v>
      </c>
      <c r="J35" s="406" t="s">
        <v>601</v>
      </c>
      <c r="K35" s="406" t="s">
        <v>601</v>
      </c>
      <c r="L35" s="406" t="s">
        <v>585</v>
      </c>
      <c r="M35" s="406" t="s">
        <v>601</v>
      </c>
      <c r="N35" s="410" t="s">
        <v>445</v>
      </c>
    </row>
    <row r="36" spans="1:14" ht="75.75" thickBot="1" x14ac:dyDescent="0.3">
      <c r="A36" s="1689"/>
      <c r="B36" s="409" t="s">
        <v>605</v>
      </c>
      <c r="C36" s="406" t="s">
        <v>192</v>
      </c>
      <c r="D36" s="409">
        <v>25324500</v>
      </c>
      <c r="E36" s="406" t="s">
        <v>74</v>
      </c>
      <c r="F36" s="408" t="s">
        <v>579</v>
      </c>
      <c r="G36" s="406" t="s">
        <v>65</v>
      </c>
      <c r="H36" s="407" t="s">
        <v>578</v>
      </c>
      <c r="I36" s="406" t="s">
        <v>601</v>
      </c>
      <c r="J36" s="406" t="s">
        <v>601</v>
      </c>
      <c r="K36" s="406" t="s">
        <v>601</v>
      </c>
      <c r="L36" s="406" t="s">
        <v>585</v>
      </c>
      <c r="M36" s="406" t="s">
        <v>601</v>
      </c>
      <c r="N36" s="410" t="s">
        <v>445</v>
      </c>
    </row>
    <row r="37" spans="1:14" ht="75.75" thickBot="1" x14ac:dyDescent="0.3">
      <c r="A37" s="1689"/>
      <c r="B37" s="409" t="s">
        <v>604</v>
      </c>
      <c r="C37" s="406" t="s">
        <v>192</v>
      </c>
      <c r="D37" s="409">
        <v>15972150</v>
      </c>
      <c r="E37" s="406" t="s">
        <v>74</v>
      </c>
      <c r="F37" s="408" t="s">
        <v>579</v>
      </c>
      <c r="G37" s="406" t="s">
        <v>65</v>
      </c>
      <c r="H37" s="407" t="s">
        <v>578</v>
      </c>
      <c r="I37" s="406" t="s">
        <v>601</v>
      </c>
      <c r="J37" s="406" t="s">
        <v>601</v>
      </c>
      <c r="K37" s="406" t="s">
        <v>601</v>
      </c>
      <c r="L37" s="406" t="s">
        <v>585</v>
      </c>
      <c r="M37" s="406" t="s">
        <v>601</v>
      </c>
      <c r="N37" s="410" t="s">
        <v>445</v>
      </c>
    </row>
    <row r="38" spans="1:14" ht="75.75" thickBot="1" x14ac:dyDescent="0.3">
      <c r="A38" s="1689"/>
      <c r="B38" s="411" t="s">
        <v>603</v>
      </c>
      <c r="C38" s="406" t="s">
        <v>192</v>
      </c>
      <c r="D38" s="409">
        <v>30000000</v>
      </c>
      <c r="E38" s="406" t="s">
        <v>74</v>
      </c>
      <c r="F38" s="408" t="s">
        <v>579</v>
      </c>
      <c r="G38" s="406" t="s">
        <v>65</v>
      </c>
      <c r="H38" s="407" t="s">
        <v>578</v>
      </c>
      <c r="I38" s="406" t="s">
        <v>601</v>
      </c>
      <c r="J38" s="406" t="s">
        <v>601</v>
      </c>
      <c r="K38" s="406" t="s">
        <v>601</v>
      </c>
      <c r="L38" s="406" t="s">
        <v>585</v>
      </c>
      <c r="M38" s="406" t="s">
        <v>601</v>
      </c>
      <c r="N38" s="410" t="s">
        <v>445</v>
      </c>
    </row>
    <row r="39" spans="1:14" ht="75.75" thickBot="1" x14ac:dyDescent="0.3">
      <c r="A39" s="1689"/>
      <c r="B39" s="409" t="s">
        <v>602</v>
      </c>
      <c r="C39" s="406" t="s">
        <v>192</v>
      </c>
      <c r="D39" s="409">
        <v>80000000</v>
      </c>
      <c r="E39" s="406" t="s">
        <v>74</v>
      </c>
      <c r="F39" s="408" t="s">
        <v>579</v>
      </c>
      <c r="G39" s="406" t="s">
        <v>65</v>
      </c>
      <c r="H39" s="407" t="s">
        <v>578</v>
      </c>
      <c r="I39" s="406" t="s">
        <v>601</v>
      </c>
      <c r="J39" s="406" t="s">
        <v>601</v>
      </c>
      <c r="K39" s="406" t="s">
        <v>601</v>
      </c>
      <c r="L39" s="406" t="s">
        <v>585</v>
      </c>
      <c r="M39" s="406" t="s">
        <v>601</v>
      </c>
      <c r="N39" s="410" t="s">
        <v>445</v>
      </c>
    </row>
    <row r="40" spans="1:14" ht="75.75" thickBot="1" x14ac:dyDescent="0.3">
      <c r="A40" s="1689"/>
      <c r="B40" s="409" t="s">
        <v>600</v>
      </c>
      <c r="C40" s="406" t="s">
        <v>192</v>
      </c>
      <c r="D40" s="409">
        <v>948000000</v>
      </c>
      <c r="E40" s="406" t="s">
        <v>74</v>
      </c>
      <c r="F40" s="408" t="s">
        <v>579</v>
      </c>
      <c r="G40" s="406" t="s">
        <v>65</v>
      </c>
      <c r="H40" s="407" t="s">
        <v>578</v>
      </c>
      <c r="I40" s="406" t="s">
        <v>587</v>
      </c>
      <c r="J40" s="406" t="s">
        <v>587</v>
      </c>
      <c r="K40" s="406" t="s">
        <v>585</v>
      </c>
      <c r="L40" s="406" t="s">
        <v>584</v>
      </c>
      <c r="M40" s="406" t="s">
        <v>585</v>
      </c>
      <c r="N40" s="410" t="s">
        <v>599</v>
      </c>
    </row>
    <row r="41" spans="1:14" ht="75.75" thickBot="1" x14ac:dyDescent="0.3">
      <c r="A41" s="1689"/>
      <c r="B41" s="409" t="s">
        <v>598</v>
      </c>
      <c r="C41" s="406" t="s">
        <v>192</v>
      </c>
      <c r="D41" s="409">
        <v>144799200</v>
      </c>
      <c r="E41" s="406" t="s">
        <v>74</v>
      </c>
      <c r="F41" s="408" t="s">
        <v>579</v>
      </c>
      <c r="G41" s="406" t="s">
        <v>65</v>
      </c>
      <c r="H41" s="407" t="s">
        <v>578</v>
      </c>
      <c r="I41" s="406" t="s">
        <v>587</v>
      </c>
      <c r="J41" s="406" t="s">
        <v>587</v>
      </c>
      <c r="K41" s="406" t="s">
        <v>585</v>
      </c>
      <c r="L41" s="406" t="s">
        <v>584</v>
      </c>
      <c r="M41" s="406" t="s">
        <v>585</v>
      </c>
      <c r="N41" s="410" t="s">
        <v>445</v>
      </c>
    </row>
    <row r="42" spans="1:14" ht="75.75" thickBot="1" x14ac:dyDescent="0.3">
      <c r="A42" s="1689"/>
      <c r="B42" s="409" t="s">
        <v>597</v>
      </c>
      <c r="C42" s="406" t="s">
        <v>192</v>
      </c>
      <c r="D42" s="409">
        <v>80000000</v>
      </c>
      <c r="E42" s="406" t="s">
        <v>74</v>
      </c>
      <c r="F42" s="408" t="s">
        <v>579</v>
      </c>
      <c r="G42" s="406" t="s">
        <v>65</v>
      </c>
      <c r="H42" s="407" t="s">
        <v>578</v>
      </c>
      <c r="I42" s="406" t="s">
        <v>587</v>
      </c>
      <c r="J42" s="406" t="s">
        <v>585</v>
      </c>
      <c r="K42" s="406" t="s">
        <v>585</v>
      </c>
      <c r="L42" s="406" t="s">
        <v>584</v>
      </c>
      <c r="M42" s="406" t="s">
        <v>585</v>
      </c>
      <c r="N42" s="410" t="s">
        <v>445</v>
      </c>
    </row>
    <row r="43" spans="1:14" ht="75.75" thickBot="1" x14ac:dyDescent="0.3">
      <c r="A43" s="1689"/>
      <c r="B43" s="409" t="s">
        <v>596</v>
      </c>
      <c r="C43" s="406" t="s">
        <v>192</v>
      </c>
      <c r="D43" s="409">
        <v>150000000</v>
      </c>
      <c r="E43" s="406" t="s">
        <v>74</v>
      </c>
      <c r="F43" s="408" t="s">
        <v>579</v>
      </c>
      <c r="G43" s="406" t="s">
        <v>65</v>
      </c>
      <c r="H43" s="407" t="s">
        <v>578</v>
      </c>
      <c r="I43" s="406" t="s">
        <v>587</v>
      </c>
      <c r="J43" s="406" t="s">
        <v>585</v>
      </c>
      <c r="K43" s="406" t="s">
        <v>585</v>
      </c>
      <c r="L43" s="406" t="s">
        <v>584</v>
      </c>
      <c r="M43" s="406" t="s">
        <v>585</v>
      </c>
      <c r="N43" s="410" t="s">
        <v>445</v>
      </c>
    </row>
    <row r="44" spans="1:14" ht="75.75" thickBot="1" x14ac:dyDescent="0.3">
      <c r="A44" s="1689"/>
      <c r="B44" s="409" t="s">
        <v>595</v>
      </c>
      <c r="C44" s="406" t="s">
        <v>192</v>
      </c>
      <c r="D44" s="409">
        <v>40000000</v>
      </c>
      <c r="E44" s="406" t="s">
        <v>74</v>
      </c>
      <c r="F44" s="408" t="s">
        <v>579</v>
      </c>
      <c r="G44" s="406" t="s">
        <v>65</v>
      </c>
      <c r="H44" s="407" t="s">
        <v>578</v>
      </c>
      <c r="I44" s="406" t="s">
        <v>587</v>
      </c>
      <c r="J44" s="406" t="s">
        <v>585</v>
      </c>
      <c r="K44" s="406" t="s">
        <v>585</v>
      </c>
      <c r="L44" s="406" t="s">
        <v>584</v>
      </c>
      <c r="M44" s="406" t="s">
        <v>585</v>
      </c>
      <c r="N44" s="410" t="s">
        <v>445</v>
      </c>
    </row>
    <row r="45" spans="1:14" ht="75.75" thickBot="1" x14ac:dyDescent="0.3">
      <c r="A45" s="1689"/>
      <c r="B45" s="409" t="s">
        <v>594</v>
      </c>
      <c r="C45" s="406" t="s">
        <v>192</v>
      </c>
      <c r="D45" s="409">
        <v>270000000</v>
      </c>
      <c r="E45" s="406" t="s">
        <v>74</v>
      </c>
      <c r="F45" s="408" t="s">
        <v>579</v>
      </c>
      <c r="G45" s="406" t="s">
        <v>65</v>
      </c>
      <c r="H45" s="407" t="s">
        <v>578</v>
      </c>
      <c r="I45" s="406" t="s">
        <v>587</v>
      </c>
      <c r="J45" s="406" t="s">
        <v>585</v>
      </c>
      <c r="K45" s="406" t="s">
        <v>585</v>
      </c>
      <c r="L45" s="406" t="s">
        <v>584</v>
      </c>
      <c r="M45" s="406" t="s">
        <v>585</v>
      </c>
      <c r="N45" s="410" t="s">
        <v>445</v>
      </c>
    </row>
    <row r="46" spans="1:14" ht="75.75" thickBot="1" x14ac:dyDescent="0.3">
      <c r="A46" s="1689"/>
      <c r="B46" s="409" t="s">
        <v>593</v>
      </c>
      <c r="C46" s="406" t="s">
        <v>192</v>
      </c>
      <c r="D46" s="409">
        <v>1268027394</v>
      </c>
      <c r="E46" s="406" t="s">
        <v>74</v>
      </c>
      <c r="F46" s="408" t="s">
        <v>579</v>
      </c>
      <c r="G46" s="406" t="s">
        <v>65</v>
      </c>
      <c r="H46" s="407" t="s">
        <v>578</v>
      </c>
      <c r="I46" s="406" t="s">
        <v>587</v>
      </c>
      <c r="J46" s="406" t="s">
        <v>585</v>
      </c>
      <c r="K46" s="406" t="s">
        <v>585</v>
      </c>
      <c r="L46" s="406" t="s">
        <v>584</v>
      </c>
      <c r="M46" s="406" t="s">
        <v>585</v>
      </c>
      <c r="N46" s="410" t="s">
        <v>445</v>
      </c>
    </row>
    <row r="47" spans="1:14" ht="75.75" thickBot="1" x14ac:dyDescent="0.3">
      <c r="A47" s="1689"/>
      <c r="B47" s="409" t="s">
        <v>592</v>
      </c>
      <c r="C47" s="406" t="s">
        <v>192</v>
      </c>
      <c r="D47" s="409">
        <v>447321000</v>
      </c>
      <c r="E47" s="406" t="s">
        <v>74</v>
      </c>
      <c r="F47" s="408" t="s">
        <v>579</v>
      </c>
      <c r="G47" s="406" t="s">
        <v>65</v>
      </c>
      <c r="H47" s="407" t="s">
        <v>578</v>
      </c>
      <c r="I47" s="406" t="s">
        <v>587</v>
      </c>
      <c r="J47" s="406" t="s">
        <v>585</v>
      </c>
      <c r="K47" s="406" t="s">
        <v>585</v>
      </c>
      <c r="L47" s="406" t="s">
        <v>584</v>
      </c>
      <c r="M47" s="406" t="s">
        <v>585</v>
      </c>
      <c r="N47" s="410" t="s">
        <v>445</v>
      </c>
    </row>
    <row r="48" spans="1:14" ht="75.75" thickBot="1" x14ac:dyDescent="0.3">
      <c r="A48" s="1689"/>
      <c r="B48" s="409" t="s">
        <v>591</v>
      </c>
      <c r="C48" s="406" t="s">
        <v>192</v>
      </c>
      <c r="D48" s="409">
        <v>170000000</v>
      </c>
      <c r="E48" s="406" t="s">
        <v>74</v>
      </c>
      <c r="F48" s="408" t="s">
        <v>579</v>
      </c>
      <c r="G48" s="406" t="s">
        <v>65</v>
      </c>
      <c r="H48" s="407" t="s">
        <v>578</v>
      </c>
      <c r="I48" s="406" t="s">
        <v>587</v>
      </c>
      <c r="J48" s="406" t="s">
        <v>585</v>
      </c>
      <c r="K48" s="406" t="s">
        <v>585</v>
      </c>
      <c r="L48" s="406" t="s">
        <v>584</v>
      </c>
      <c r="M48" s="406" t="s">
        <v>585</v>
      </c>
      <c r="N48" s="410" t="s">
        <v>445</v>
      </c>
    </row>
    <row r="49" spans="1:14" ht="75.75" thickBot="1" x14ac:dyDescent="0.3">
      <c r="A49" s="1689"/>
      <c r="B49" s="409" t="s">
        <v>590</v>
      </c>
      <c r="C49" s="406" t="s">
        <v>192</v>
      </c>
      <c r="D49" s="409">
        <v>300000000</v>
      </c>
      <c r="E49" s="406" t="s">
        <v>74</v>
      </c>
      <c r="F49" s="408" t="s">
        <v>579</v>
      </c>
      <c r="G49" s="406" t="s">
        <v>65</v>
      </c>
      <c r="H49" s="407" t="s">
        <v>578</v>
      </c>
      <c r="I49" s="406" t="s">
        <v>587</v>
      </c>
      <c r="J49" s="406" t="s">
        <v>585</v>
      </c>
      <c r="K49" s="406" t="s">
        <v>585</v>
      </c>
      <c r="L49" s="406" t="s">
        <v>584</v>
      </c>
      <c r="M49" s="406" t="s">
        <v>585</v>
      </c>
      <c r="N49" s="410" t="s">
        <v>445</v>
      </c>
    </row>
    <row r="50" spans="1:14" ht="75.75" thickBot="1" x14ac:dyDescent="0.3">
      <c r="A50" s="1689"/>
      <c r="B50" s="409" t="s">
        <v>589</v>
      </c>
      <c r="C50" s="406" t="s">
        <v>192</v>
      </c>
      <c r="D50" s="409">
        <v>50000000</v>
      </c>
      <c r="E50" s="406" t="s">
        <v>74</v>
      </c>
      <c r="F50" s="408" t="s">
        <v>579</v>
      </c>
      <c r="G50" s="406" t="s">
        <v>65</v>
      </c>
      <c r="H50" s="407" t="s">
        <v>578</v>
      </c>
      <c r="I50" s="406" t="s">
        <v>585</v>
      </c>
      <c r="J50" s="406" t="s">
        <v>584</v>
      </c>
      <c r="K50" s="406" t="s">
        <v>584</v>
      </c>
      <c r="L50" s="406" t="s">
        <v>442</v>
      </c>
      <c r="M50" s="406" t="s">
        <v>584</v>
      </c>
      <c r="N50" s="410" t="s">
        <v>445</v>
      </c>
    </row>
    <row r="51" spans="1:14" ht="75.75" thickBot="1" x14ac:dyDescent="0.3">
      <c r="A51" s="1689"/>
      <c r="B51" s="409" t="s">
        <v>588</v>
      </c>
      <c r="C51" s="406" t="s">
        <v>192</v>
      </c>
      <c r="D51" s="409">
        <v>150000000</v>
      </c>
      <c r="E51" s="406" t="s">
        <v>74</v>
      </c>
      <c r="F51" s="408" t="s">
        <v>579</v>
      </c>
      <c r="G51" s="406" t="s">
        <v>65</v>
      </c>
      <c r="H51" s="407" t="s">
        <v>578</v>
      </c>
      <c r="I51" s="406" t="s">
        <v>587</v>
      </c>
      <c r="J51" s="406" t="s">
        <v>585</v>
      </c>
      <c r="K51" s="406" t="s">
        <v>585</v>
      </c>
      <c r="L51" s="406" t="s">
        <v>584</v>
      </c>
      <c r="M51" s="406" t="s">
        <v>585</v>
      </c>
      <c r="N51" s="410" t="s">
        <v>445</v>
      </c>
    </row>
    <row r="52" spans="1:14" ht="75.75" thickBot="1" x14ac:dyDescent="0.3">
      <c r="A52" s="1689"/>
      <c r="B52" s="409" t="s">
        <v>586</v>
      </c>
      <c r="C52" s="406" t="s">
        <v>192</v>
      </c>
      <c r="D52" s="409">
        <v>130000000</v>
      </c>
      <c r="E52" s="406" t="s">
        <v>74</v>
      </c>
      <c r="F52" s="408" t="s">
        <v>579</v>
      </c>
      <c r="G52" s="406" t="s">
        <v>65</v>
      </c>
      <c r="H52" s="407" t="s">
        <v>578</v>
      </c>
      <c r="I52" s="406" t="s">
        <v>585</v>
      </c>
      <c r="J52" s="406" t="s">
        <v>584</v>
      </c>
      <c r="K52" s="406" t="s">
        <v>584</v>
      </c>
      <c r="L52" s="406" t="s">
        <v>442</v>
      </c>
      <c r="M52" s="406" t="s">
        <v>584</v>
      </c>
      <c r="N52" s="410" t="s">
        <v>445</v>
      </c>
    </row>
    <row r="53" spans="1:14" ht="75.75" thickBot="1" x14ac:dyDescent="0.3">
      <c r="A53" s="1689"/>
      <c r="B53" s="409" t="s">
        <v>583</v>
      </c>
      <c r="C53" s="406" t="s">
        <v>192</v>
      </c>
      <c r="D53" s="409">
        <v>322430120</v>
      </c>
      <c r="E53" s="406" t="s">
        <v>582</v>
      </c>
      <c r="F53" s="408" t="s">
        <v>579</v>
      </c>
      <c r="G53" s="406" t="s">
        <v>581</v>
      </c>
      <c r="H53" s="407" t="s">
        <v>578</v>
      </c>
      <c r="I53" s="1690" t="s">
        <v>581</v>
      </c>
      <c r="J53" s="1691"/>
      <c r="K53" s="1691"/>
      <c r="L53" s="1691"/>
      <c r="M53" s="1691"/>
      <c r="N53" s="1692"/>
    </row>
    <row r="54" spans="1:14" ht="75.75" thickBot="1" x14ac:dyDescent="0.3">
      <c r="A54" s="1689"/>
      <c r="B54" s="409" t="s">
        <v>580</v>
      </c>
      <c r="C54" s="406" t="s">
        <v>192</v>
      </c>
      <c r="D54" s="409">
        <v>197569880</v>
      </c>
      <c r="E54" s="406" t="s">
        <v>65</v>
      </c>
      <c r="F54" s="408" t="s">
        <v>579</v>
      </c>
      <c r="G54" s="406" t="s">
        <v>65</v>
      </c>
      <c r="H54" s="407" t="s">
        <v>578</v>
      </c>
      <c r="I54" s="406" t="s">
        <v>444</v>
      </c>
      <c r="J54" s="406" t="s">
        <v>577</v>
      </c>
      <c r="K54" s="406" t="s">
        <v>575</v>
      </c>
      <c r="L54" s="406" t="s">
        <v>576</v>
      </c>
      <c r="M54" s="406" t="s">
        <v>575</v>
      </c>
      <c r="N54" s="405" t="s">
        <v>574</v>
      </c>
    </row>
  </sheetData>
  <mergeCells count="20">
    <mergeCell ref="A26:A27"/>
    <mergeCell ref="I26:N26"/>
    <mergeCell ref="A28:A54"/>
    <mergeCell ref="I53:N53"/>
    <mergeCell ref="I14:N14"/>
    <mergeCell ref="I23:N23"/>
    <mergeCell ref="A11:A12"/>
    <mergeCell ref="A14:A20"/>
    <mergeCell ref="A23:A24"/>
    <mergeCell ref="A3:N3"/>
    <mergeCell ref="A5:A7"/>
    <mergeCell ref="B5:B7"/>
    <mergeCell ref="C5:C7"/>
    <mergeCell ref="D5:D7"/>
    <mergeCell ref="E5:E6"/>
    <mergeCell ref="F5:F6"/>
    <mergeCell ref="G5:G6"/>
    <mergeCell ref="H5:H6"/>
    <mergeCell ref="I5:N6"/>
    <mergeCell ref="A9:A10"/>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105"/>
  <sheetViews>
    <sheetView workbookViewId="0">
      <pane ySplit="7" topLeftCell="A8" activePane="bottomLeft" state="frozen"/>
      <selection activeCell="D1" sqref="D1"/>
      <selection pane="bottomLeft" activeCell="H8" sqref="H8"/>
    </sheetView>
  </sheetViews>
  <sheetFormatPr baseColWidth="10" defaultRowHeight="15" x14ac:dyDescent="0.25"/>
  <cols>
    <col min="1" max="1" width="16.42578125" style="89" customWidth="1"/>
    <col min="2" max="2" width="30.140625" style="89" customWidth="1"/>
    <col min="3" max="3" width="31.28515625" style="89" customWidth="1"/>
    <col min="4" max="4" width="17.42578125" style="216" customWidth="1"/>
    <col min="5" max="5" width="37" style="196" customWidth="1"/>
    <col min="6" max="6" width="35.140625" style="89" customWidth="1"/>
    <col min="7" max="7" width="17" style="196" customWidth="1"/>
    <col min="8" max="8" width="20.42578125" style="89" customWidth="1"/>
    <col min="9" max="9" width="24.28515625" style="196" customWidth="1"/>
    <col min="10" max="10" width="25.7109375" style="196" customWidth="1"/>
    <col min="11" max="11" width="20.5703125" style="196" customWidth="1"/>
    <col min="12" max="12" width="17.5703125" style="196" customWidth="1"/>
    <col min="13" max="13" width="18.140625" style="196" customWidth="1"/>
    <col min="14" max="14" width="19" style="196" customWidth="1"/>
    <col min="15" max="16384" width="11.42578125" style="89"/>
  </cols>
  <sheetData>
    <row r="3" spans="1:15" ht="78.75" customHeight="1" x14ac:dyDescent="0.25">
      <c r="A3" s="1670" t="s">
        <v>181</v>
      </c>
      <c r="B3" s="1671"/>
      <c r="C3" s="1671"/>
      <c r="D3" s="1671"/>
      <c r="E3" s="1671"/>
      <c r="F3" s="1671"/>
      <c r="G3" s="1671"/>
      <c r="H3" s="1671"/>
      <c r="I3" s="1671"/>
      <c r="J3" s="1671"/>
      <c r="K3" s="1671"/>
      <c r="L3" s="1671"/>
      <c r="M3" s="1671"/>
      <c r="N3" s="1671"/>
    </row>
    <row r="4" spans="1:15" ht="15.75" thickBot="1" x14ac:dyDescent="0.3">
      <c r="A4" s="90"/>
      <c r="B4" s="90"/>
      <c r="C4" s="90"/>
      <c r="D4" s="207"/>
      <c r="E4" s="109"/>
      <c r="F4" s="90"/>
      <c r="G4" s="109"/>
      <c r="H4" s="90"/>
      <c r="I4" s="109"/>
      <c r="J4" s="109"/>
      <c r="K4" s="109"/>
      <c r="L4" s="109"/>
      <c r="M4" s="109"/>
      <c r="N4" s="109"/>
    </row>
    <row r="5" spans="1:15" ht="15.75" thickBot="1" x14ac:dyDescent="0.3">
      <c r="A5" s="1695" t="s">
        <v>41</v>
      </c>
      <c r="B5" s="1696" t="s">
        <v>42</v>
      </c>
      <c r="C5" s="1695" t="s">
        <v>43</v>
      </c>
      <c r="D5" s="1698" t="s">
        <v>182</v>
      </c>
      <c r="E5" s="1699" t="s">
        <v>183</v>
      </c>
      <c r="F5" s="1695" t="s">
        <v>184</v>
      </c>
      <c r="G5" s="1696" t="s">
        <v>185</v>
      </c>
      <c r="H5" s="1702" t="s">
        <v>186</v>
      </c>
      <c r="I5" s="1704" t="s">
        <v>49</v>
      </c>
      <c r="J5" s="1705"/>
      <c r="K5" s="1705"/>
      <c r="L5" s="1705"/>
      <c r="M5" s="1705"/>
      <c r="N5" s="1706"/>
    </row>
    <row r="6" spans="1:15" ht="15.75" thickBot="1" x14ac:dyDescent="0.3">
      <c r="A6" s="1695"/>
      <c r="B6" s="1697"/>
      <c r="C6" s="1695"/>
      <c r="D6" s="1698"/>
      <c r="E6" s="1700"/>
      <c r="F6" s="1695"/>
      <c r="G6" s="1701"/>
      <c r="H6" s="1703"/>
      <c r="I6" s="1707"/>
      <c r="J6" s="1708"/>
      <c r="K6" s="1708"/>
      <c r="L6" s="1708"/>
      <c r="M6" s="1708"/>
      <c r="N6" s="1709"/>
    </row>
    <row r="7" spans="1:15" ht="51.75" thickBot="1" x14ac:dyDescent="0.3">
      <c r="A7" s="1695"/>
      <c r="B7" s="1697"/>
      <c r="C7" s="1695"/>
      <c r="D7" s="1698"/>
      <c r="E7" s="91" t="s">
        <v>50</v>
      </c>
      <c r="F7" s="92" t="s">
        <v>51</v>
      </c>
      <c r="G7" s="192" t="s">
        <v>52</v>
      </c>
      <c r="H7" s="92" t="s">
        <v>53</v>
      </c>
      <c r="I7" s="192" t="s">
        <v>54</v>
      </c>
      <c r="J7" s="192" t="s">
        <v>187</v>
      </c>
      <c r="K7" s="192" t="s">
        <v>188</v>
      </c>
      <c r="L7" s="192" t="s">
        <v>59</v>
      </c>
      <c r="M7" s="91" t="s">
        <v>189</v>
      </c>
      <c r="N7" s="91" t="s">
        <v>190</v>
      </c>
    </row>
    <row r="8" spans="1:15" ht="34.5" thickBot="1" x14ac:dyDescent="0.3">
      <c r="A8" s="1710" t="s">
        <v>476</v>
      </c>
      <c r="B8" s="1713" t="s">
        <v>191</v>
      </c>
      <c r="C8" s="93" t="s">
        <v>192</v>
      </c>
      <c r="D8" s="217">
        <v>40000000</v>
      </c>
      <c r="E8" s="193" t="s">
        <v>193</v>
      </c>
      <c r="F8" s="193" t="s">
        <v>193</v>
      </c>
      <c r="G8" s="193" t="s">
        <v>65</v>
      </c>
      <c r="H8" s="219" t="s">
        <v>478</v>
      </c>
      <c r="I8" s="220" t="s">
        <v>7</v>
      </c>
      <c r="J8" s="220" t="s">
        <v>7</v>
      </c>
      <c r="K8" s="223" t="s">
        <v>9</v>
      </c>
      <c r="L8" s="223" t="s">
        <v>11</v>
      </c>
      <c r="M8" s="223" t="s">
        <v>10</v>
      </c>
      <c r="N8" s="223" t="s">
        <v>11</v>
      </c>
      <c r="O8" s="203" t="s">
        <v>477</v>
      </c>
    </row>
    <row r="9" spans="1:15" ht="15" customHeight="1" thickBot="1" x14ac:dyDescent="0.3">
      <c r="A9" s="1711"/>
      <c r="B9" s="1713"/>
      <c r="C9" s="95" t="s">
        <v>194</v>
      </c>
      <c r="D9" s="217">
        <v>90000000</v>
      </c>
      <c r="E9" s="193" t="s">
        <v>193</v>
      </c>
      <c r="F9" s="193" t="s">
        <v>193</v>
      </c>
      <c r="G9" s="193" t="s">
        <v>65</v>
      </c>
      <c r="H9" s="219" t="s">
        <v>478</v>
      </c>
      <c r="I9" s="220" t="s">
        <v>7</v>
      </c>
      <c r="J9" s="220" t="s">
        <v>7</v>
      </c>
      <c r="K9" s="223" t="s">
        <v>9</v>
      </c>
      <c r="L9" s="223" t="s">
        <v>11</v>
      </c>
      <c r="M9" s="223" t="s">
        <v>10</v>
      </c>
      <c r="N9" s="223" t="s">
        <v>11</v>
      </c>
    </row>
    <row r="10" spans="1:15" ht="15" customHeight="1" thickBot="1" x14ac:dyDescent="0.3">
      <c r="A10" s="1711"/>
      <c r="B10" s="1713"/>
      <c r="C10" s="95" t="s">
        <v>195</v>
      </c>
      <c r="D10" s="217">
        <v>35000000</v>
      </c>
      <c r="E10" s="193" t="s">
        <v>193</v>
      </c>
      <c r="F10" s="193" t="s">
        <v>193</v>
      </c>
      <c r="G10" s="193" t="s">
        <v>65</v>
      </c>
      <c r="H10" s="219" t="s">
        <v>478</v>
      </c>
      <c r="I10" s="220" t="s">
        <v>7</v>
      </c>
      <c r="J10" s="220" t="s">
        <v>7</v>
      </c>
      <c r="K10" s="223" t="s">
        <v>9</v>
      </c>
      <c r="L10" s="223" t="s">
        <v>11</v>
      </c>
      <c r="M10" s="223" t="s">
        <v>10</v>
      </c>
      <c r="N10" s="223" t="s">
        <v>11</v>
      </c>
    </row>
    <row r="11" spans="1:15" ht="17.25" customHeight="1" thickBot="1" x14ac:dyDescent="0.3">
      <c r="A11" s="1711"/>
      <c r="B11" s="1713"/>
      <c r="C11" s="95" t="s">
        <v>196</v>
      </c>
      <c r="D11" s="217">
        <v>70000000</v>
      </c>
      <c r="E11" s="193" t="s">
        <v>193</v>
      </c>
      <c r="F11" s="193" t="s">
        <v>193</v>
      </c>
      <c r="G11" s="193" t="s">
        <v>65</v>
      </c>
      <c r="H11" s="219" t="s">
        <v>478</v>
      </c>
      <c r="I11" s="220" t="s">
        <v>7</v>
      </c>
      <c r="J11" s="220" t="s">
        <v>7</v>
      </c>
      <c r="K11" s="223" t="s">
        <v>9</v>
      </c>
      <c r="L11" s="223" t="s">
        <v>11</v>
      </c>
      <c r="M11" s="223" t="s">
        <v>10</v>
      </c>
      <c r="N11" s="223" t="s">
        <v>11</v>
      </c>
    </row>
    <row r="12" spans="1:15" ht="15" customHeight="1" thickBot="1" x14ac:dyDescent="0.3">
      <c r="A12" s="1711"/>
      <c r="B12" s="1713"/>
      <c r="C12" s="95" t="s">
        <v>197</v>
      </c>
      <c r="D12" s="217">
        <v>60000000</v>
      </c>
      <c r="E12" s="193" t="s">
        <v>193</v>
      </c>
      <c r="F12" s="193" t="s">
        <v>193</v>
      </c>
      <c r="G12" s="193" t="s">
        <v>65</v>
      </c>
      <c r="H12" s="219" t="s">
        <v>478</v>
      </c>
      <c r="I12" s="220" t="s">
        <v>7</v>
      </c>
      <c r="J12" s="220" t="s">
        <v>7</v>
      </c>
      <c r="K12" s="223" t="s">
        <v>9</v>
      </c>
      <c r="L12" s="223" t="s">
        <v>11</v>
      </c>
      <c r="M12" s="223" t="s">
        <v>10</v>
      </c>
      <c r="N12" s="223" t="s">
        <v>11</v>
      </c>
    </row>
    <row r="13" spans="1:15" ht="31.9" customHeight="1" thickBot="1" x14ac:dyDescent="0.3">
      <c r="A13" s="1711"/>
      <c r="B13" s="1713"/>
      <c r="C13" s="95" t="s">
        <v>198</v>
      </c>
      <c r="D13" s="217">
        <v>65000000</v>
      </c>
      <c r="E13" s="193" t="s">
        <v>193</v>
      </c>
      <c r="F13" s="193" t="s">
        <v>193</v>
      </c>
      <c r="G13" s="193" t="s">
        <v>65</v>
      </c>
      <c r="H13" s="219" t="s">
        <v>478</v>
      </c>
      <c r="I13" s="220" t="s">
        <v>7</v>
      </c>
      <c r="J13" s="220" t="s">
        <v>7</v>
      </c>
      <c r="K13" s="223" t="s">
        <v>9</v>
      </c>
      <c r="L13" s="223" t="s">
        <v>11</v>
      </c>
      <c r="M13" s="223" t="s">
        <v>10</v>
      </c>
      <c r="N13" s="223" t="s">
        <v>11</v>
      </c>
    </row>
    <row r="14" spans="1:15" ht="15" customHeight="1" thickBot="1" x14ac:dyDescent="0.3">
      <c r="A14" s="1711"/>
      <c r="B14" s="1713"/>
      <c r="C14" s="95" t="s">
        <v>199</v>
      </c>
      <c r="D14" s="218">
        <v>35000000</v>
      </c>
      <c r="E14" s="193" t="s">
        <v>193</v>
      </c>
      <c r="F14" s="193" t="s">
        <v>193</v>
      </c>
      <c r="G14" s="193" t="s">
        <v>65</v>
      </c>
      <c r="H14" s="219" t="s">
        <v>478</v>
      </c>
      <c r="I14" s="220" t="s">
        <v>7</v>
      </c>
      <c r="J14" s="220" t="s">
        <v>7</v>
      </c>
      <c r="K14" s="223" t="s">
        <v>9</v>
      </c>
      <c r="L14" s="223" t="s">
        <v>11</v>
      </c>
      <c r="M14" s="223" t="s">
        <v>10</v>
      </c>
      <c r="N14" s="223" t="s">
        <v>11</v>
      </c>
    </row>
    <row r="15" spans="1:15" ht="15" customHeight="1" thickBot="1" x14ac:dyDescent="0.3">
      <c r="A15" s="1711"/>
      <c r="B15" s="1713"/>
      <c r="C15" s="96" t="s">
        <v>200</v>
      </c>
      <c r="D15" s="209">
        <v>395000000</v>
      </c>
      <c r="E15" s="193"/>
      <c r="F15" s="94"/>
      <c r="G15" s="193"/>
      <c r="H15" s="219"/>
      <c r="I15" s="193"/>
      <c r="J15" s="193"/>
      <c r="K15" s="193"/>
      <c r="L15" s="193"/>
      <c r="M15" s="193"/>
      <c r="N15" s="198"/>
    </row>
    <row r="16" spans="1:15" ht="15" customHeight="1" thickBot="1" x14ac:dyDescent="0.3">
      <c r="A16" s="1711"/>
      <c r="B16" s="1714" t="s">
        <v>201</v>
      </c>
      <c r="C16" s="93" t="s">
        <v>192</v>
      </c>
      <c r="D16" s="208">
        <v>15000000</v>
      </c>
      <c r="E16" s="193" t="s">
        <v>193</v>
      </c>
      <c r="F16" s="193" t="s">
        <v>193</v>
      </c>
      <c r="G16" s="193" t="s">
        <v>65</v>
      </c>
      <c r="H16" s="219" t="s">
        <v>478</v>
      </c>
      <c r="I16" s="220" t="s">
        <v>7</v>
      </c>
      <c r="J16" s="220" t="s">
        <v>7</v>
      </c>
      <c r="K16" s="223" t="s">
        <v>9</v>
      </c>
      <c r="L16" s="223" t="s">
        <v>11</v>
      </c>
      <c r="M16" s="223" t="s">
        <v>10</v>
      </c>
      <c r="N16" s="223" t="s">
        <v>11</v>
      </c>
    </row>
    <row r="17" spans="1:14" ht="15" customHeight="1" thickBot="1" x14ac:dyDescent="0.3">
      <c r="A17" s="1711"/>
      <c r="B17" s="1715"/>
      <c r="C17" s="95" t="s">
        <v>194</v>
      </c>
      <c r="D17" s="208">
        <v>8000000</v>
      </c>
      <c r="E17" s="193" t="s">
        <v>193</v>
      </c>
      <c r="F17" s="193" t="s">
        <v>193</v>
      </c>
      <c r="G17" s="193" t="s">
        <v>65</v>
      </c>
      <c r="H17" s="219" t="s">
        <v>478</v>
      </c>
      <c r="I17" s="220" t="s">
        <v>7</v>
      </c>
      <c r="J17" s="220" t="s">
        <v>7</v>
      </c>
      <c r="K17" s="223" t="s">
        <v>9</v>
      </c>
      <c r="L17" s="223" t="s">
        <v>11</v>
      </c>
      <c r="M17" s="223" t="s">
        <v>10</v>
      </c>
      <c r="N17" s="223" t="s">
        <v>11</v>
      </c>
    </row>
    <row r="18" spans="1:14" ht="15" customHeight="1" thickBot="1" x14ac:dyDescent="0.3">
      <c r="A18" s="1711"/>
      <c r="B18" s="1715"/>
      <c r="C18" s="95" t="s">
        <v>195</v>
      </c>
      <c r="D18" s="208">
        <v>5000000</v>
      </c>
      <c r="E18" s="193" t="s">
        <v>193</v>
      </c>
      <c r="F18" s="193" t="s">
        <v>193</v>
      </c>
      <c r="G18" s="193" t="s">
        <v>65</v>
      </c>
      <c r="H18" s="219" t="s">
        <v>478</v>
      </c>
      <c r="I18" s="220" t="s">
        <v>7</v>
      </c>
      <c r="J18" s="220" t="s">
        <v>7</v>
      </c>
      <c r="K18" s="223" t="s">
        <v>9</v>
      </c>
      <c r="L18" s="223" t="s">
        <v>11</v>
      </c>
      <c r="M18" s="223" t="s">
        <v>10</v>
      </c>
      <c r="N18" s="223" t="s">
        <v>11</v>
      </c>
    </row>
    <row r="19" spans="1:14" ht="15" customHeight="1" thickBot="1" x14ac:dyDescent="0.3">
      <c r="A19" s="1711"/>
      <c r="B19" s="1715"/>
      <c r="C19" s="95" t="s">
        <v>196</v>
      </c>
      <c r="D19" s="208">
        <v>8000000</v>
      </c>
      <c r="E19" s="193" t="s">
        <v>193</v>
      </c>
      <c r="F19" s="193" t="s">
        <v>193</v>
      </c>
      <c r="G19" s="193" t="s">
        <v>65</v>
      </c>
      <c r="H19" s="219" t="s">
        <v>478</v>
      </c>
      <c r="I19" s="220" t="s">
        <v>7</v>
      </c>
      <c r="J19" s="220" t="s">
        <v>7</v>
      </c>
      <c r="K19" s="223" t="s">
        <v>9</v>
      </c>
      <c r="L19" s="223" t="s">
        <v>11</v>
      </c>
      <c r="M19" s="223" t="s">
        <v>10</v>
      </c>
      <c r="N19" s="223" t="s">
        <v>11</v>
      </c>
    </row>
    <row r="20" spans="1:14" ht="15" customHeight="1" thickBot="1" x14ac:dyDescent="0.3">
      <c r="A20" s="1711"/>
      <c r="B20" s="1715"/>
      <c r="C20" s="95" t="s">
        <v>197</v>
      </c>
      <c r="D20" s="208">
        <v>8000000</v>
      </c>
      <c r="E20" s="193" t="s">
        <v>193</v>
      </c>
      <c r="F20" s="193" t="s">
        <v>193</v>
      </c>
      <c r="G20" s="193" t="s">
        <v>65</v>
      </c>
      <c r="H20" s="219" t="s">
        <v>478</v>
      </c>
      <c r="I20" s="220" t="s">
        <v>7</v>
      </c>
      <c r="J20" s="220" t="s">
        <v>7</v>
      </c>
      <c r="K20" s="223" t="s">
        <v>9</v>
      </c>
      <c r="L20" s="223" t="s">
        <v>11</v>
      </c>
      <c r="M20" s="223" t="s">
        <v>10</v>
      </c>
      <c r="N20" s="223" t="s">
        <v>11</v>
      </c>
    </row>
    <row r="21" spans="1:14" ht="15" customHeight="1" thickBot="1" x14ac:dyDescent="0.3">
      <c r="A21" s="1711"/>
      <c r="B21" s="1715"/>
      <c r="C21" s="95" t="s">
        <v>198</v>
      </c>
      <c r="D21" s="208">
        <v>8000000</v>
      </c>
      <c r="E21" s="193" t="s">
        <v>193</v>
      </c>
      <c r="F21" s="193" t="s">
        <v>193</v>
      </c>
      <c r="G21" s="193" t="s">
        <v>65</v>
      </c>
      <c r="H21" s="219" t="s">
        <v>478</v>
      </c>
      <c r="I21" s="220" t="s">
        <v>7</v>
      </c>
      <c r="J21" s="220" t="s">
        <v>7</v>
      </c>
      <c r="K21" s="223" t="s">
        <v>9</v>
      </c>
      <c r="L21" s="223" t="s">
        <v>11</v>
      </c>
      <c r="M21" s="223" t="s">
        <v>10</v>
      </c>
      <c r="N21" s="223" t="s">
        <v>11</v>
      </c>
    </row>
    <row r="22" spans="1:14" ht="15" customHeight="1" thickBot="1" x14ac:dyDescent="0.3">
      <c r="A22" s="1711"/>
      <c r="B22" s="1715"/>
      <c r="C22" s="95" t="s">
        <v>199</v>
      </c>
      <c r="D22" s="208">
        <v>6000000</v>
      </c>
      <c r="E22" s="193" t="s">
        <v>193</v>
      </c>
      <c r="F22" s="193" t="s">
        <v>193</v>
      </c>
      <c r="G22" s="193" t="s">
        <v>65</v>
      </c>
      <c r="H22" s="219" t="s">
        <v>478</v>
      </c>
      <c r="I22" s="220" t="s">
        <v>7</v>
      </c>
      <c r="J22" s="220" t="s">
        <v>7</v>
      </c>
      <c r="K22" s="223" t="s">
        <v>9</v>
      </c>
      <c r="L22" s="223" t="s">
        <v>11</v>
      </c>
      <c r="M22" s="223" t="s">
        <v>10</v>
      </c>
      <c r="N22" s="223" t="s">
        <v>11</v>
      </c>
    </row>
    <row r="23" spans="1:14" ht="15" customHeight="1" thickBot="1" x14ac:dyDescent="0.3">
      <c r="A23" s="1711"/>
      <c r="B23" s="1716"/>
      <c r="C23" s="96" t="s">
        <v>200</v>
      </c>
      <c r="D23" s="209">
        <v>58000000</v>
      </c>
      <c r="E23" s="193"/>
      <c r="F23" s="94"/>
      <c r="G23" s="193"/>
      <c r="H23" s="219"/>
      <c r="I23" s="193"/>
      <c r="J23" s="193"/>
      <c r="K23" s="193"/>
      <c r="L23" s="193"/>
      <c r="M23" s="193"/>
      <c r="N23" s="198"/>
    </row>
    <row r="24" spans="1:14" ht="15" customHeight="1" thickBot="1" x14ac:dyDescent="0.3">
      <c r="A24" s="1711"/>
      <c r="B24" s="1717" t="s">
        <v>202</v>
      </c>
      <c r="C24" s="93" t="s">
        <v>192</v>
      </c>
      <c r="D24" s="208">
        <v>17000000</v>
      </c>
      <c r="E24" s="193" t="s">
        <v>193</v>
      </c>
      <c r="F24" s="193" t="s">
        <v>193</v>
      </c>
      <c r="G24" s="193" t="s">
        <v>65</v>
      </c>
      <c r="H24" s="219" t="s">
        <v>478</v>
      </c>
      <c r="I24" s="220" t="s">
        <v>8</v>
      </c>
      <c r="J24" s="220" t="s">
        <v>8</v>
      </c>
      <c r="K24" s="223" t="s">
        <v>10</v>
      </c>
      <c r="L24" s="223" t="s">
        <v>12</v>
      </c>
      <c r="M24" s="223" t="s">
        <v>11</v>
      </c>
      <c r="N24" s="224" t="s">
        <v>15</v>
      </c>
    </row>
    <row r="25" spans="1:14" ht="15" customHeight="1" thickBot="1" x14ac:dyDescent="0.3">
      <c r="A25" s="1711"/>
      <c r="B25" s="1718"/>
      <c r="C25" s="95" t="s">
        <v>194</v>
      </c>
      <c r="D25" s="208">
        <v>10000000</v>
      </c>
      <c r="E25" s="193" t="s">
        <v>193</v>
      </c>
      <c r="F25" s="193" t="s">
        <v>193</v>
      </c>
      <c r="G25" s="193" t="s">
        <v>65</v>
      </c>
      <c r="H25" s="219" t="s">
        <v>478</v>
      </c>
      <c r="I25" s="220" t="s">
        <v>8</v>
      </c>
      <c r="J25" s="220" t="s">
        <v>8</v>
      </c>
      <c r="K25" s="223" t="s">
        <v>10</v>
      </c>
      <c r="L25" s="223" t="s">
        <v>12</v>
      </c>
      <c r="M25" s="223" t="s">
        <v>11</v>
      </c>
      <c r="N25" s="224" t="s">
        <v>15</v>
      </c>
    </row>
    <row r="26" spans="1:14" ht="15" customHeight="1" thickBot="1" x14ac:dyDescent="0.3">
      <c r="A26" s="1711"/>
      <c r="B26" s="1718"/>
      <c r="C26" s="95" t="s">
        <v>195</v>
      </c>
      <c r="D26" s="208">
        <v>5000000</v>
      </c>
      <c r="E26" s="193" t="s">
        <v>193</v>
      </c>
      <c r="F26" s="193" t="s">
        <v>193</v>
      </c>
      <c r="G26" s="193" t="s">
        <v>65</v>
      </c>
      <c r="H26" s="219" t="s">
        <v>478</v>
      </c>
      <c r="I26" s="220" t="s">
        <v>8</v>
      </c>
      <c r="J26" s="220" t="s">
        <v>8</v>
      </c>
      <c r="K26" s="223" t="s">
        <v>10</v>
      </c>
      <c r="L26" s="223" t="s">
        <v>12</v>
      </c>
      <c r="M26" s="223" t="s">
        <v>11</v>
      </c>
      <c r="N26" s="224" t="s">
        <v>15</v>
      </c>
    </row>
    <row r="27" spans="1:14" ht="15" customHeight="1" thickBot="1" x14ac:dyDescent="0.3">
      <c r="A27" s="1711"/>
      <c r="B27" s="1718"/>
      <c r="C27" s="95" t="s">
        <v>196</v>
      </c>
      <c r="D27" s="208">
        <v>15000000</v>
      </c>
      <c r="E27" s="193" t="s">
        <v>193</v>
      </c>
      <c r="F27" s="193" t="s">
        <v>193</v>
      </c>
      <c r="G27" s="193" t="s">
        <v>65</v>
      </c>
      <c r="H27" s="219" t="s">
        <v>478</v>
      </c>
      <c r="I27" s="220" t="s">
        <v>8</v>
      </c>
      <c r="J27" s="220" t="s">
        <v>8</v>
      </c>
      <c r="K27" s="223" t="s">
        <v>10</v>
      </c>
      <c r="L27" s="223" t="s">
        <v>12</v>
      </c>
      <c r="M27" s="223" t="s">
        <v>11</v>
      </c>
      <c r="N27" s="224" t="s">
        <v>15</v>
      </c>
    </row>
    <row r="28" spans="1:14" ht="15" customHeight="1" thickBot="1" x14ac:dyDescent="0.3">
      <c r="A28" s="1711"/>
      <c r="B28" s="1718"/>
      <c r="C28" s="95" t="s">
        <v>197</v>
      </c>
      <c r="D28" s="208">
        <v>10000000</v>
      </c>
      <c r="E28" s="193" t="s">
        <v>193</v>
      </c>
      <c r="F28" s="193" t="s">
        <v>193</v>
      </c>
      <c r="G28" s="193" t="s">
        <v>65</v>
      </c>
      <c r="H28" s="219" t="s">
        <v>478</v>
      </c>
      <c r="I28" s="220" t="s">
        <v>8</v>
      </c>
      <c r="J28" s="220" t="s">
        <v>8</v>
      </c>
      <c r="K28" s="223" t="s">
        <v>10</v>
      </c>
      <c r="L28" s="223" t="s">
        <v>12</v>
      </c>
      <c r="M28" s="223" t="s">
        <v>11</v>
      </c>
      <c r="N28" s="224" t="s">
        <v>15</v>
      </c>
    </row>
    <row r="29" spans="1:14" ht="15" customHeight="1" thickBot="1" x14ac:dyDescent="0.3">
      <c r="A29" s="1711"/>
      <c r="B29" s="1718"/>
      <c r="C29" s="95" t="s">
        <v>198</v>
      </c>
      <c r="D29" s="208">
        <v>10000000</v>
      </c>
      <c r="E29" s="193" t="s">
        <v>193</v>
      </c>
      <c r="F29" s="193" t="s">
        <v>193</v>
      </c>
      <c r="G29" s="193" t="s">
        <v>65</v>
      </c>
      <c r="H29" s="219" t="s">
        <v>478</v>
      </c>
      <c r="I29" s="220" t="s">
        <v>8</v>
      </c>
      <c r="J29" s="220" t="s">
        <v>8</v>
      </c>
      <c r="K29" s="223" t="s">
        <v>10</v>
      </c>
      <c r="L29" s="223" t="s">
        <v>12</v>
      </c>
      <c r="M29" s="223" t="s">
        <v>11</v>
      </c>
      <c r="N29" s="224" t="s">
        <v>15</v>
      </c>
    </row>
    <row r="30" spans="1:14" ht="15" customHeight="1" thickBot="1" x14ac:dyDescent="0.3">
      <c r="A30" s="1711"/>
      <c r="B30" s="1718"/>
      <c r="C30" s="95" t="s">
        <v>199</v>
      </c>
      <c r="D30" s="208">
        <v>8000000</v>
      </c>
      <c r="E30" s="193" t="s">
        <v>193</v>
      </c>
      <c r="F30" s="193" t="s">
        <v>193</v>
      </c>
      <c r="G30" s="193" t="s">
        <v>65</v>
      </c>
      <c r="H30" s="219" t="s">
        <v>478</v>
      </c>
      <c r="I30" s="220" t="s">
        <v>8</v>
      </c>
      <c r="J30" s="220" t="s">
        <v>8</v>
      </c>
      <c r="K30" s="223" t="s">
        <v>10</v>
      </c>
      <c r="L30" s="223" t="s">
        <v>12</v>
      </c>
      <c r="M30" s="223" t="s">
        <v>11</v>
      </c>
      <c r="N30" s="224" t="s">
        <v>15</v>
      </c>
    </row>
    <row r="31" spans="1:14" ht="15" customHeight="1" thickBot="1" x14ac:dyDescent="0.3">
      <c r="A31" s="1711"/>
      <c r="B31" s="1719"/>
      <c r="C31" s="96" t="s">
        <v>200</v>
      </c>
      <c r="D31" s="209">
        <v>75000000</v>
      </c>
      <c r="E31" s="193"/>
      <c r="F31" s="94"/>
      <c r="G31" s="193"/>
      <c r="H31" s="219"/>
      <c r="I31" s="193"/>
      <c r="J31" s="193"/>
      <c r="K31" s="193"/>
      <c r="L31" s="193"/>
      <c r="M31" s="193"/>
      <c r="N31" s="198"/>
    </row>
    <row r="32" spans="1:14" ht="15" customHeight="1" thickBot="1" x14ac:dyDescent="0.3">
      <c r="A32" s="1711"/>
      <c r="B32" s="1717" t="s">
        <v>203</v>
      </c>
      <c r="C32" s="93" t="s">
        <v>192</v>
      </c>
      <c r="D32" s="208">
        <v>130000000</v>
      </c>
      <c r="E32" s="193" t="s">
        <v>193</v>
      </c>
      <c r="F32" s="193" t="s">
        <v>193</v>
      </c>
      <c r="G32" s="193" t="s">
        <v>65</v>
      </c>
      <c r="H32" s="219" t="s">
        <v>478</v>
      </c>
      <c r="I32" s="220" t="s">
        <v>5</v>
      </c>
      <c r="J32" s="220" t="s">
        <v>5</v>
      </c>
      <c r="K32" s="223" t="s">
        <v>7</v>
      </c>
      <c r="L32" s="223" t="s">
        <v>480</v>
      </c>
      <c r="M32" s="223" t="s">
        <v>480</v>
      </c>
      <c r="N32" s="224" t="s">
        <v>15</v>
      </c>
    </row>
    <row r="33" spans="1:14" ht="34.5" thickBot="1" x14ac:dyDescent="0.3">
      <c r="A33" s="1711"/>
      <c r="B33" s="1718"/>
      <c r="C33" s="95" t="s">
        <v>194</v>
      </c>
      <c r="D33" s="210">
        <v>85000000</v>
      </c>
      <c r="E33" s="193" t="s">
        <v>193</v>
      </c>
      <c r="F33" s="193" t="s">
        <v>193</v>
      </c>
      <c r="G33" s="193" t="s">
        <v>65</v>
      </c>
      <c r="H33" s="219" t="s">
        <v>478</v>
      </c>
      <c r="I33" s="220" t="s">
        <v>5</v>
      </c>
      <c r="J33" s="220" t="s">
        <v>5</v>
      </c>
      <c r="K33" s="223" t="s">
        <v>7</v>
      </c>
      <c r="L33" s="223" t="s">
        <v>480</v>
      </c>
      <c r="M33" s="223" t="s">
        <v>480</v>
      </c>
      <c r="N33" s="224" t="s">
        <v>15</v>
      </c>
    </row>
    <row r="34" spans="1:14" ht="34.5" thickBot="1" x14ac:dyDescent="0.3">
      <c r="A34" s="1711"/>
      <c r="B34" s="1718"/>
      <c r="C34" s="95" t="s">
        <v>195</v>
      </c>
      <c r="D34" s="210">
        <v>60000000</v>
      </c>
      <c r="E34" s="193" t="s">
        <v>193</v>
      </c>
      <c r="F34" s="193" t="s">
        <v>193</v>
      </c>
      <c r="G34" s="193" t="s">
        <v>65</v>
      </c>
      <c r="H34" s="219" t="s">
        <v>478</v>
      </c>
      <c r="I34" s="220" t="s">
        <v>5</v>
      </c>
      <c r="J34" s="220" t="s">
        <v>5</v>
      </c>
      <c r="K34" s="223" t="s">
        <v>7</v>
      </c>
      <c r="L34" s="223" t="s">
        <v>480</v>
      </c>
      <c r="M34" s="223" t="s">
        <v>480</v>
      </c>
      <c r="N34" s="224" t="s">
        <v>15</v>
      </c>
    </row>
    <row r="35" spans="1:14" ht="34.5" thickBot="1" x14ac:dyDescent="0.3">
      <c r="A35" s="1711"/>
      <c r="B35" s="1718"/>
      <c r="C35" s="95" t="s">
        <v>196</v>
      </c>
      <c r="D35" s="210">
        <v>80000000</v>
      </c>
      <c r="E35" s="193" t="s">
        <v>193</v>
      </c>
      <c r="F35" s="193" t="s">
        <v>193</v>
      </c>
      <c r="G35" s="193" t="s">
        <v>65</v>
      </c>
      <c r="H35" s="219" t="s">
        <v>478</v>
      </c>
      <c r="I35" s="220" t="s">
        <v>5</v>
      </c>
      <c r="J35" s="220" t="s">
        <v>5</v>
      </c>
      <c r="K35" s="223" t="s">
        <v>7</v>
      </c>
      <c r="L35" s="223" t="s">
        <v>480</v>
      </c>
      <c r="M35" s="223" t="s">
        <v>480</v>
      </c>
      <c r="N35" s="224" t="s">
        <v>15</v>
      </c>
    </row>
    <row r="36" spans="1:14" ht="34.5" thickBot="1" x14ac:dyDescent="0.3">
      <c r="A36" s="1711"/>
      <c r="B36" s="1718"/>
      <c r="C36" s="95" t="s">
        <v>197</v>
      </c>
      <c r="D36" s="210">
        <v>80000000</v>
      </c>
      <c r="E36" s="193" t="s">
        <v>193</v>
      </c>
      <c r="F36" s="193" t="s">
        <v>193</v>
      </c>
      <c r="G36" s="193" t="s">
        <v>65</v>
      </c>
      <c r="H36" s="219" t="s">
        <v>478</v>
      </c>
      <c r="I36" s="220" t="s">
        <v>5</v>
      </c>
      <c r="J36" s="220" t="s">
        <v>5</v>
      </c>
      <c r="K36" s="223" t="s">
        <v>7</v>
      </c>
      <c r="L36" s="223" t="s">
        <v>480</v>
      </c>
      <c r="M36" s="223" t="s">
        <v>480</v>
      </c>
      <c r="N36" s="224" t="s">
        <v>15</v>
      </c>
    </row>
    <row r="37" spans="1:14" ht="34.5" thickBot="1" x14ac:dyDescent="0.3">
      <c r="A37" s="1711"/>
      <c r="B37" s="1718"/>
      <c r="C37" s="95" t="s">
        <v>198</v>
      </c>
      <c r="D37" s="210">
        <v>80000000</v>
      </c>
      <c r="E37" s="193" t="s">
        <v>193</v>
      </c>
      <c r="F37" s="193" t="s">
        <v>193</v>
      </c>
      <c r="G37" s="193" t="s">
        <v>65</v>
      </c>
      <c r="H37" s="219" t="s">
        <v>478</v>
      </c>
      <c r="I37" s="220" t="s">
        <v>5</v>
      </c>
      <c r="J37" s="220" t="s">
        <v>5</v>
      </c>
      <c r="K37" s="223" t="s">
        <v>7</v>
      </c>
      <c r="L37" s="223" t="s">
        <v>480</v>
      </c>
      <c r="M37" s="223" t="s">
        <v>480</v>
      </c>
      <c r="N37" s="224" t="s">
        <v>15</v>
      </c>
    </row>
    <row r="38" spans="1:14" ht="34.5" thickBot="1" x14ac:dyDescent="0.3">
      <c r="A38" s="1711"/>
      <c r="B38" s="1718"/>
      <c r="C38" s="95" t="s">
        <v>199</v>
      </c>
      <c r="D38" s="210">
        <v>35000000</v>
      </c>
      <c r="E38" s="193" t="s">
        <v>193</v>
      </c>
      <c r="F38" s="193" t="s">
        <v>193</v>
      </c>
      <c r="G38" s="193" t="s">
        <v>65</v>
      </c>
      <c r="H38" s="219" t="s">
        <v>478</v>
      </c>
      <c r="I38" s="220" t="s">
        <v>5</v>
      </c>
      <c r="J38" s="220" t="s">
        <v>5</v>
      </c>
      <c r="K38" s="223" t="s">
        <v>7</v>
      </c>
      <c r="L38" s="223" t="s">
        <v>480</v>
      </c>
      <c r="M38" s="223" t="s">
        <v>480</v>
      </c>
      <c r="N38" s="224" t="s">
        <v>15</v>
      </c>
    </row>
    <row r="39" spans="1:14" ht="15.75" thickBot="1" x14ac:dyDescent="0.3">
      <c r="A39" s="1711"/>
      <c r="B39" s="1719"/>
      <c r="C39" s="96" t="s">
        <v>200</v>
      </c>
      <c r="D39" s="211">
        <v>550000000</v>
      </c>
      <c r="E39" s="113"/>
      <c r="F39" s="97"/>
      <c r="G39" s="113"/>
      <c r="H39" s="219"/>
      <c r="I39" s="113"/>
      <c r="J39" s="113"/>
      <c r="K39" s="113"/>
      <c r="L39" s="113"/>
      <c r="M39" s="113"/>
      <c r="N39" s="199"/>
    </row>
    <row r="40" spans="1:14" ht="15" customHeight="1" thickBot="1" x14ac:dyDescent="0.3">
      <c r="A40" s="1711"/>
      <c r="B40" s="1717" t="s">
        <v>204</v>
      </c>
      <c r="C40" s="97" t="s">
        <v>192</v>
      </c>
      <c r="D40" s="210">
        <v>320000000</v>
      </c>
      <c r="E40" s="193" t="s">
        <v>193</v>
      </c>
      <c r="F40" s="193" t="s">
        <v>193</v>
      </c>
      <c r="G40" s="193" t="s">
        <v>65</v>
      </c>
      <c r="H40" s="219" t="s">
        <v>478</v>
      </c>
      <c r="I40" s="220" t="s">
        <v>6</v>
      </c>
      <c r="J40" s="222" t="s">
        <v>6</v>
      </c>
      <c r="K40" s="222" t="s">
        <v>8</v>
      </c>
      <c r="L40" s="222" t="s">
        <v>10</v>
      </c>
      <c r="M40" s="222" t="s">
        <v>9</v>
      </c>
      <c r="N40" s="225" t="s">
        <v>15</v>
      </c>
    </row>
    <row r="41" spans="1:14" ht="38.450000000000003" customHeight="1" thickBot="1" x14ac:dyDescent="0.3">
      <c r="A41" s="1711"/>
      <c r="B41" s="1719"/>
      <c r="C41" s="96" t="s">
        <v>200</v>
      </c>
      <c r="D41" s="211">
        <v>320000000</v>
      </c>
      <c r="E41" s="113"/>
      <c r="F41" s="97"/>
      <c r="G41" s="113"/>
      <c r="H41" s="219"/>
      <c r="I41" s="113"/>
      <c r="J41" s="113"/>
      <c r="K41" s="113"/>
      <c r="L41" s="113"/>
      <c r="M41" s="113"/>
      <c r="N41" s="199"/>
    </row>
    <row r="42" spans="1:14" ht="34.5" thickBot="1" x14ac:dyDescent="0.3">
      <c r="A42" s="1711"/>
      <c r="B42" s="1717" t="s">
        <v>205</v>
      </c>
      <c r="C42" s="93" t="s">
        <v>192</v>
      </c>
      <c r="D42" s="210">
        <v>100000000</v>
      </c>
      <c r="E42" s="193" t="s">
        <v>193</v>
      </c>
      <c r="F42" s="193" t="s">
        <v>193</v>
      </c>
      <c r="G42" s="193" t="s">
        <v>65</v>
      </c>
      <c r="H42" s="219" t="s">
        <v>478</v>
      </c>
      <c r="I42" s="220" t="s">
        <v>5</v>
      </c>
      <c r="J42" s="220" t="s">
        <v>5</v>
      </c>
      <c r="K42" s="223" t="s">
        <v>7</v>
      </c>
      <c r="L42" s="223" t="s">
        <v>480</v>
      </c>
      <c r="M42" s="223" t="s">
        <v>480</v>
      </c>
      <c r="N42" s="225" t="s">
        <v>15</v>
      </c>
    </row>
    <row r="43" spans="1:14" ht="34.5" thickBot="1" x14ac:dyDescent="0.3">
      <c r="A43" s="1711"/>
      <c r="B43" s="1718"/>
      <c r="C43" s="95" t="s">
        <v>194</v>
      </c>
      <c r="D43" s="210">
        <v>30000000</v>
      </c>
      <c r="E43" s="193" t="s">
        <v>193</v>
      </c>
      <c r="F43" s="193" t="s">
        <v>193</v>
      </c>
      <c r="G43" s="193" t="s">
        <v>65</v>
      </c>
      <c r="H43" s="219" t="s">
        <v>478</v>
      </c>
      <c r="I43" s="220" t="s">
        <v>5</v>
      </c>
      <c r="J43" s="220" t="s">
        <v>5</v>
      </c>
      <c r="K43" s="223" t="s">
        <v>7</v>
      </c>
      <c r="L43" s="223" t="s">
        <v>480</v>
      </c>
      <c r="M43" s="223" t="s">
        <v>480</v>
      </c>
      <c r="N43" s="225" t="s">
        <v>15</v>
      </c>
    </row>
    <row r="44" spans="1:14" ht="34.5" thickBot="1" x14ac:dyDescent="0.3">
      <c r="A44" s="1711"/>
      <c r="B44" s="1718"/>
      <c r="C44" s="95" t="s">
        <v>195</v>
      </c>
      <c r="D44" s="210">
        <v>20000000</v>
      </c>
      <c r="E44" s="193" t="s">
        <v>193</v>
      </c>
      <c r="F44" s="193" t="s">
        <v>193</v>
      </c>
      <c r="G44" s="193" t="s">
        <v>65</v>
      </c>
      <c r="H44" s="219" t="s">
        <v>478</v>
      </c>
      <c r="I44" s="220" t="s">
        <v>5</v>
      </c>
      <c r="J44" s="220" t="s">
        <v>5</v>
      </c>
      <c r="K44" s="223" t="s">
        <v>7</v>
      </c>
      <c r="L44" s="223" t="s">
        <v>480</v>
      </c>
      <c r="M44" s="223" t="s">
        <v>480</v>
      </c>
      <c r="N44" s="225" t="s">
        <v>15</v>
      </c>
    </row>
    <row r="45" spans="1:14" ht="34.5" thickBot="1" x14ac:dyDescent="0.3">
      <c r="A45" s="1711"/>
      <c r="B45" s="1718"/>
      <c r="C45" s="95" t="s">
        <v>196</v>
      </c>
      <c r="D45" s="210">
        <v>30000000</v>
      </c>
      <c r="E45" s="193" t="s">
        <v>193</v>
      </c>
      <c r="F45" s="193" t="s">
        <v>193</v>
      </c>
      <c r="G45" s="193" t="s">
        <v>65</v>
      </c>
      <c r="H45" s="219" t="s">
        <v>478</v>
      </c>
      <c r="I45" s="220" t="s">
        <v>5</v>
      </c>
      <c r="J45" s="220" t="s">
        <v>5</v>
      </c>
      <c r="K45" s="223" t="s">
        <v>7</v>
      </c>
      <c r="L45" s="223" t="s">
        <v>480</v>
      </c>
      <c r="M45" s="223" t="s">
        <v>480</v>
      </c>
      <c r="N45" s="225" t="s">
        <v>15</v>
      </c>
    </row>
    <row r="46" spans="1:14" ht="34.5" thickBot="1" x14ac:dyDescent="0.3">
      <c r="A46" s="1711"/>
      <c r="B46" s="1718"/>
      <c r="C46" s="95" t="s">
        <v>197</v>
      </c>
      <c r="D46" s="210">
        <v>30000000</v>
      </c>
      <c r="E46" s="193" t="s">
        <v>193</v>
      </c>
      <c r="F46" s="193" t="s">
        <v>193</v>
      </c>
      <c r="G46" s="193" t="s">
        <v>65</v>
      </c>
      <c r="H46" s="219" t="s">
        <v>478</v>
      </c>
      <c r="I46" s="220" t="s">
        <v>5</v>
      </c>
      <c r="J46" s="220" t="s">
        <v>5</v>
      </c>
      <c r="K46" s="223" t="s">
        <v>7</v>
      </c>
      <c r="L46" s="223" t="s">
        <v>480</v>
      </c>
      <c r="M46" s="223" t="s">
        <v>480</v>
      </c>
      <c r="N46" s="225" t="s">
        <v>15</v>
      </c>
    </row>
    <row r="47" spans="1:14" ht="34.5" thickBot="1" x14ac:dyDescent="0.3">
      <c r="A47" s="1711"/>
      <c r="B47" s="1718"/>
      <c r="C47" s="95" t="s">
        <v>198</v>
      </c>
      <c r="D47" s="210">
        <v>35000000</v>
      </c>
      <c r="E47" s="193" t="s">
        <v>193</v>
      </c>
      <c r="F47" s="193" t="s">
        <v>193</v>
      </c>
      <c r="G47" s="193" t="s">
        <v>65</v>
      </c>
      <c r="H47" s="219" t="s">
        <v>478</v>
      </c>
      <c r="I47" s="220" t="s">
        <v>5</v>
      </c>
      <c r="J47" s="220" t="s">
        <v>5</v>
      </c>
      <c r="K47" s="223" t="s">
        <v>7</v>
      </c>
      <c r="L47" s="223" t="s">
        <v>480</v>
      </c>
      <c r="M47" s="223" t="s">
        <v>480</v>
      </c>
      <c r="N47" s="225" t="s">
        <v>15</v>
      </c>
    </row>
    <row r="48" spans="1:14" ht="34.5" thickBot="1" x14ac:dyDescent="0.3">
      <c r="A48" s="1711"/>
      <c r="B48" s="1718"/>
      <c r="C48" s="95" t="s">
        <v>199</v>
      </c>
      <c r="D48" s="210">
        <v>20000000</v>
      </c>
      <c r="E48" s="193" t="s">
        <v>193</v>
      </c>
      <c r="F48" s="193" t="s">
        <v>193</v>
      </c>
      <c r="G48" s="193" t="s">
        <v>65</v>
      </c>
      <c r="H48" s="219" t="s">
        <v>478</v>
      </c>
      <c r="I48" s="220" t="s">
        <v>5</v>
      </c>
      <c r="J48" s="220" t="s">
        <v>5</v>
      </c>
      <c r="K48" s="223" t="s">
        <v>7</v>
      </c>
      <c r="L48" s="223" t="s">
        <v>480</v>
      </c>
      <c r="M48" s="223" t="s">
        <v>480</v>
      </c>
      <c r="N48" s="225" t="s">
        <v>15</v>
      </c>
    </row>
    <row r="49" spans="1:14" ht="15.75" thickBot="1" x14ac:dyDescent="0.3">
      <c r="A49" s="1711"/>
      <c r="B49" s="1719"/>
      <c r="C49" s="96" t="s">
        <v>200</v>
      </c>
      <c r="D49" s="211">
        <v>265000000</v>
      </c>
      <c r="E49" s="113"/>
      <c r="F49" s="97"/>
      <c r="G49" s="113"/>
      <c r="H49" s="219"/>
      <c r="I49" s="113"/>
      <c r="J49" s="113"/>
      <c r="K49" s="113"/>
      <c r="L49" s="113"/>
      <c r="M49" s="113"/>
      <c r="N49" s="225"/>
    </row>
    <row r="50" spans="1:14" ht="34.5" thickBot="1" x14ac:dyDescent="0.3">
      <c r="A50" s="1711"/>
      <c r="B50" s="1717" t="s">
        <v>206</v>
      </c>
      <c r="C50" s="97" t="s">
        <v>192</v>
      </c>
      <c r="D50" s="210">
        <v>100000000</v>
      </c>
      <c r="E50" s="193" t="s">
        <v>193</v>
      </c>
      <c r="F50" s="193" t="s">
        <v>193</v>
      </c>
      <c r="G50" s="193" t="s">
        <v>65</v>
      </c>
      <c r="H50" s="219" t="s">
        <v>478</v>
      </c>
      <c r="I50" s="220" t="s">
        <v>7</v>
      </c>
      <c r="J50" s="220" t="s">
        <v>7</v>
      </c>
      <c r="K50" s="223" t="s">
        <v>9</v>
      </c>
      <c r="L50" s="223" t="s">
        <v>11</v>
      </c>
      <c r="M50" s="223" t="s">
        <v>10</v>
      </c>
      <c r="N50" s="225" t="s">
        <v>15</v>
      </c>
    </row>
    <row r="51" spans="1:14" ht="54.75" customHeight="1" thickBot="1" x14ac:dyDescent="0.3">
      <c r="A51" s="1711"/>
      <c r="B51" s="1719"/>
      <c r="C51" s="96" t="s">
        <v>200</v>
      </c>
      <c r="D51" s="211">
        <v>100000000</v>
      </c>
      <c r="E51" s="113"/>
      <c r="F51" s="97"/>
      <c r="G51" s="113"/>
      <c r="H51" s="219"/>
      <c r="I51" s="113"/>
      <c r="J51" s="113"/>
      <c r="K51" s="113"/>
      <c r="L51" s="113"/>
      <c r="M51" s="199"/>
      <c r="N51" s="225"/>
    </row>
    <row r="52" spans="1:14" ht="34.5" thickBot="1" x14ac:dyDescent="0.3">
      <c r="A52" s="1711"/>
      <c r="B52" s="1717" t="s">
        <v>207</v>
      </c>
      <c r="C52" s="93" t="s">
        <v>192</v>
      </c>
      <c r="D52" s="210">
        <v>5000000</v>
      </c>
      <c r="E52" s="193" t="s">
        <v>193</v>
      </c>
      <c r="F52" s="193" t="s">
        <v>193</v>
      </c>
      <c r="G52" s="193" t="s">
        <v>65</v>
      </c>
      <c r="H52" s="219" t="s">
        <v>478</v>
      </c>
      <c r="I52" s="220" t="s">
        <v>7</v>
      </c>
      <c r="J52" s="220" t="s">
        <v>7</v>
      </c>
      <c r="K52" s="223" t="s">
        <v>9</v>
      </c>
      <c r="L52" s="223" t="s">
        <v>11</v>
      </c>
      <c r="M52" s="223" t="s">
        <v>10</v>
      </c>
      <c r="N52" s="225" t="s">
        <v>15</v>
      </c>
    </row>
    <row r="53" spans="1:14" ht="34.5" thickBot="1" x14ac:dyDescent="0.3">
      <c r="A53" s="1711"/>
      <c r="B53" s="1718"/>
      <c r="C53" s="95" t="s">
        <v>194</v>
      </c>
      <c r="D53" s="210">
        <v>7000000</v>
      </c>
      <c r="E53" s="193" t="s">
        <v>193</v>
      </c>
      <c r="F53" s="193" t="s">
        <v>193</v>
      </c>
      <c r="G53" s="193" t="s">
        <v>65</v>
      </c>
      <c r="H53" s="219" t="s">
        <v>478</v>
      </c>
      <c r="I53" s="220" t="s">
        <v>7</v>
      </c>
      <c r="J53" s="220" t="s">
        <v>7</v>
      </c>
      <c r="K53" s="223" t="s">
        <v>9</v>
      </c>
      <c r="L53" s="223" t="s">
        <v>11</v>
      </c>
      <c r="M53" s="223" t="s">
        <v>10</v>
      </c>
      <c r="N53" s="225" t="s">
        <v>15</v>
      </c>
    </row>
    <row r="54" spans="1:14" ht="34.5" thickBot="1" x14ac:dyDescent="0.3">
      <c r="A54" s="1711"/>
      <c r="B54" s="1718"/>
      <c r="C54" s="95" t="s">
        <v>195</v>
      </c>
      <c r="D54" s="210">
        <v>4000000</v>
      </c>
      <c r="E54" s="193" t="s">
        <v>193</v>
      </c>
      <c r="F54" s="193" t="s">
        <v>193</v>
      </c>
      <c r="G54" s="193" t="s">
        <v>65</v>
      </c>
      <c r="H54" s="219" t="s">
        <v>478</v>
      </c>
      <c r="I54" s="220" t="s">
        <v>7</v>
      </c>
      <c r="J54" s="220" t="s">
        <v>7</v>
      </c>
      <c r="K54" s="223" t="s">
        <v>9</v>
      </c>
      <c r="L54" s="223" t="s">
        <v>11</v>
      </c>
      <c r="M54" s="223" t="s">
        <v>10</v>
      </c>
      <c r="N54" s="225" t="s">
        <v>15</v>
      </c>
    </row>
    <row r="55" spans="1:14" ht="34.5" thickBot="1" x14ac:dyDescent="0.3">
      <c r="A55" s="1711"/>
      <c r="B55" s="1718"/>
      <c r="C55" s="95" t="s">
        <v>196</v>
      </c>
      <c r="D55" s="210">
        <v>10000000</v>
      </c>
      <c r="E55" s="193" t="s">
        <v>193</v>
      </c>
      <c r="F55" s="193" t="s">
        <v>193</v>
      </c>
      <c r="G55" s="193" t="s">
        <v>65</v>
      </c>
      <c r="H55" s="219" t="s">
        <v>478</v>
      </c>
      <c r="I55" s="220" t="s">
        <v>7</v>
      </c>
      <c r="J55" s="220" t="s">
        <v>7</v>
      </c>
      <c r="K55" s="223" t="s">
        <v>9</v>
      </c>
      <c r="L55" s="223" t="s">
        <v>11</v>
      </c>
      <c r="M55" s="223" t="s">
        <v>10</v>
      </c>
      <c r="N55" s="225" t="s">
        <v>15</v>
      </c>
    </row>
    <row r="56" spans="1:14" ht="34.5" thickBot="1" x14ac:dyDescent="0.3">
      <c r="A56" s="1711"/>
      <c r="B56" s="1718"/>
      <c r="C56" s="95" t="s">
        <v>197</v>
      </c>
      <c r="D56" s="210">
        <v>7000000</v>
      </c>
      <c r="E56" s="193" t="s">
        <v>193</v>
      </c>
      <c r="F56" s="193" t="s">
        <v>193</v>
      </c>
      <c r="G56" s="193" t="s">
        <v>65</v>
      </c>
      <c r="H56" s="219" t="s">
        <v>478</v>
      </c>
      <c r="I56" s="220" t="s">
        <v>7</v>
      </c>
      <c r="J56" s="220" t="s">
        <v>7</v>
      </c>
      <c r="K56" s="223" t="s">
        <v>9</v>
      </c>
      <c r="L56" s="223" t="s">
        <v>11</v>
      </c>
      <c r="M56" s="223" t="s">
        <v>10</v>
      </c>
      <c r="N56" s="225" t="s">
        <v>15</v>
      </c>
    </row>
    <row r="57" spans="1:14" ht="34.5" thickBot="1" x14ac:dyDescent="0.3">
      <c r="A57" s="1711"/>
      <c r="B57" s="1718"/>
      <c r="C57" s="95" t="s">
        <v>198</v>
      </c>
      <c r="D57" s="210">
        <v>6000000</v>
      </c>
      <c r="E57" s="193" t="s">
        <v>193</v>
      </c>
      <c r="F57" s="193" t="s">
        <v>193</v>
      </c>
      <c r="G57" s="193" t="s">
        <v>65</v>
      </c>
      <c r="H57" s="219" t="s">
        <v>478</v>
      </c>
      <c r="I57" s="220" t="s">
        <v>7</v>
      </c>
      <c r="J57" s="220" t="s">
        <v>7</v>
      </c>
      <c r="K57" s="223" t="s">
        <v>9</v>
      </c>
      <c r="L57" s="223" t="s">
        <v>11</v>
      </c>
      <c r="M57" s="223" t="s">
        <v>10</v>
      </c>
      <c r="N57" s="225" t="s">
        <v>15</v>
      </c>
    </row>
    <row r="58" spans="1:14" ht="34.5" thickBot="1" x14ac:dyDescent="0.3">
      <c r="A58" s="1711"/>
      <c r="B58" s="1718"/>
      <c r="C58" s="95" t="s">
        <v>199</v>
      </c>
      <c r="D58" s="210">
        <v>5000000</v>
      </c>
      <c r="E58" s="193" t="s">
        <v>193</v>
      </c>
      <c r="F58" s="193" t="s">
        <v>193</v>
      </c>
      <c r="G58" s="193" t="s">
        <v>65</v>
      </c>
      <c r="H58" s="219" t="s">
        <v>478</v>
      </c>
      <c r="I58" s="220" t="s">
        <v>7</v>
      </c>
      <c r="J58" s="220" t="s">
        <v>7</v>
      </c>
      <c r="K58" s="223" t="s">
        <v>9</v>
      </c>
      <c r="L58" s="223" t="s">
        <v>11</v>
      </c>
      <c r="M58" s="223" t="s">
        <v>10</v>
      </c>
      <c r="N58" s="225" t="s">
        <v>15</v>
      </c>
    </row>
    <row r="59" spans="1:14" ht="15.75" thickBot="1" x14ac:dyDescent="0.3">
      <c r="A59" s="1711"/>
      <c r="B59" s="1719"/>
      <c r="C59" s="96" t="s">
        <v>200</v>
      </c>
      <c r="D59" s="211">
        <v>44000000</v>
      </c>
      <c r="E59" s="113"/>
      <c r="F59" s="97"/>
      <c r="G59" s="113"/>
      <c r="H59" s="219"/>
      <c r="I59" s="113"/>
      <c r="J59" s="113"/>
      <c r="K59" s="113"/>
      <c r="L59" s="113"/>
      <c r="M59" s="199"/>
      <c r="N59" s="225"/>
    </row>
    <row r="60" spans="1:14" ht="34.5" thickBot="1" x14ac:dyDescent="0.3">
      <c r="A60" s="1711"/>
      <c r="B60" s="1717" t="s">
        <v>208</v>
      </c>
      <c r="C60" s="93" t="s">
        <v>192</v>
      </c>
      <c r="D60" s="212">
        <v>12000000</v>
      </c>
      <c r="E60" s="193" t="s">
        <v>193</v>
      </c>
      <c r="F60" s="193" t="s">
        <v>193</v>
      </c>
      <c r="G60" s="193" t="s">
        <v>65</v>
      </c>
      <c r="H60" s="219" t="s">
        <v>478</v>
      </c>
      <c r="I60" s="220" t="s">
        <v>7</v>
      </c>
      <c r="J60" s="220" t="s">
        <v>7</v>
      </c>
      <c r="K60" s="223" t="s">
        <v>9</v>
      </c>
      <c r="L60" s="223" t="s">
        <v>11</v>
      </c>
      <c r="M60" s="223" t="s">
        <v>10</v>
      </c>
      <c r="N60" s="225" t="s">
        <v>15</v>
      </c>
    </row>
    <row r="61" spans="1:14" ht="34.5" thickBot="1" x14ac:dyDescent="0.3">
      <c r="A61" s="1711"/>
      <c r="B61" s="1718"/>
      <c r="C61" s="95" t="s">
        <v>194</v>
      </c>
      <c r="D61" s="212">
        <v>12000000</v>
      </c>
      <c r="E61" s="193" t="s">
        <v>193</v>
      </c>
      <c r="F61" s="193" t="s">
        <v>193</v>
      </c>
      <c r="G61" s="193" t="s">
        <v>65</v>
      </c>
      <c r="H61" s="219" t="s">
        <v>478</v>
      </c>
      <c r="I61" s="220" t="s">
        <v>7</v>
      </c>
      <c r="J61" s="220" t="s">
        <v>7</v>
      </c>
      <c r="K61" s="223" t="s">
        <v>9</v>
      </c>
      <c r="L61" s="223" t="s">
        <v>11</v>
      </c>
      <c r="M61" s="223" t="s">
        <v>10</v>
      </c>
      <c r="N61" s="225" t="s">
        <v>15</v>
      </c>
    </row>
    <row r="62" spans="1:14" ht="34.5" thickBot="1" x14ac:dyDescent="0.3">
      <c r="A62" s="1711"/>
      <c r="B62" s="1718"/>
      <c r="C62" s="95" t="s">
        <v>196</v>
      </c>
      <c r="D62" s="212">
        <v>12000000</v>
      </c>
      <c r="E62" s="193" t="s">
        <v>193</v>
      </c>
      <c r="F62" s="193" t="s">
        <v>193</v>
      </c>
      <c r="G62" s="193" t="s">
        <v>65</v>
      </c>
      <c r="H62" s="219" t="s">
        <v>478</v>
      </c>
      <c r="I62" s="220" t="s">
        <v>7</v>
      </c>
      <c r="J62" s="220" t="s">
        <v>7</v>
      </c>
      <c r="K62" s="223" t="s">
        <v>9</v>
      </c>
      <c r="L62" s="223" t="s">
        <v>11</v>
      </c>
      <c r="M62" s="223" t="s">
        <v>10</v>
      </c>
      <c r="N62" s="225" t="s">
        <v>15</v>
      </c>
    </row>
    <row r="63" spans="1:14" ht="34.5" thickBot="1" x14ac:dyDescent="0.3">
      <c r="A63" s="1711"/>
      <c r="B63" s="1718"/>
      <c r="C63" s="95" t="s">
        <v>197</v>
      </c>
      <c r="D63" s="208">
        <v>8000000</v>
      </c>
      <c r="E63" s="193" t="s">
        <v>193</v>
      </c>
      <c r="F63" s="193" t="s">
        <v>193</v>
      </c>
      <c r="G63" s="193" t="s">
        <v>65</v>
      </c>
      <c r="H63" s="219" t="s">
        <v>478</v>
      </c>
      <c r="I63" s="220" t="s">
        <v>7</v>
      </c>
      <c r="J63" s="220" t="s">
        <v>7</v>
      </c>
      <c r="K63" s="223" t="s">
        <v>9</v>
      </c>
      <c r="L63" s="223" t="s">
        <v>11</v>
      </c>
      <c r="M63" s="223" t="s">
        <v>10</v>
      </c>
      <c r="N63" s="225" t="s">
        <v>15</v>
      </c>
    </row>
    <row r="64" spans="1:14" ht="34.5" thickBot="1" x14ac:dyDescent="0.3">
      <c r="A64" s="1711"/>
      <c r="B64" s="1718"/>
      <c r="C64" s="95" t="s">
        <v>198</v>
      </c>
      <c r="D64" s="212">
        <v>12000000</v>
      </c>
      <c r="E64" s="193" t="s">
        <v>193</v>
      </c>
      <c r="F64" s="193" t="s">
        <v>193</v>
      </c>
      <c r="G64" s="193" t="s">
        <v>65</v>
      </c>
      <c r="H64" s="219" t="s">
        <v>478</v>
      </c>
      <c r="I64" s="220" t="s">
        <v>7</v>
      </c>
      <c r="J64" s="220" t="s">
        <v>7</v>
      </c>
      <c r="K64" s="223" t="s">
        <v>9</v>
      </c>
      <c r="L64" s="223" t="s">
        <v>11</v>
      </c>
      <c r="M64" s="223" t="s">
        <v>10</v>
      </c>
      <c r="N64" s="225" t="s">
        <v>15</v>
      </c>
    </row>
    <row r="65" spans="1:14" ht="34.5" thickBot="1" x14ac:dyDescent="0.3">
      <c r="A65" s="1711"/>
      <c r="B65" s="1718"/>
      <c r="C65" s="95" t="s">
        <v>199</v>
      </c>
      <c r="D65" s="212">
        <v>5000000</v>
      </c>
      <c r="E65" s="193" t="s">
        <v>193</v>
      </c>
      <c r="F65" s="193" t="s">
        <v>193</v>
      </c>
      <c r="G65" s="193" t="s">
        <v>65</v>
      </c>
      <c r="H65" s="219" t="s">
        <v>478</v>
      </c>
      <c r="I65" s="220" t="s">
        <v>7</v>
      </c>
      <c r="J65" s="220" t="s">
        <v>7</v>
      </c>
      <c r="K65" s="223" t="s">
        <v>9</v>
      </c>
      <c r="L65" s="223" t="s">
        <v>11</v>
      </c>
      <c r="M65" s="223" t="s">
        <v>10</v>
      </c>
      <c r="N65" s="225" t="s">
        <v>15</v>
      </c>
    </row>
    <row r="66" spans="1:14" ht="15.75" thickBot="1" x14ac:dyDescent="0.3">
      <c r="A66" s="1711"/>
      <c r="B66" s="1719"/>
      <c r="C66" s="96" t="s">
        <v>200</v>
      </c>
      <c r="D66" s="213">
        <v>61000000</v>
      </c>
      <c r="E66" s="194"/>
      <c r="F66" s="99"/>
      <c r="G66" s="194"/>
      <c r="H66" s="219"/>
      <c r="I66" s="194"/>
      <c r="J66" s="194"/>
      <c r="K66" s="194"/>
      <c r="L66" s="194"/>
      <c r="M66" s="194"/>
      <c r="N66" s="225"/>
    </row>
    <row r="67" spans="1:14" ht="34.5" thickBot="1" x14ac:dyDescent="0.3">
      <c r="A67" s="1711"/>
      <c r="B67" s="1717" t="s">
        <v>209</v>
      </c>
      <c r="C67" s="93" t="s">
        <v>192</v>
      </c>
      <c r="D67" s="212">
        <v>15000000</v>
      </c>
      <c r="E67" s="193" t="s">
        <v>193</v>
      </c>
      <c r="F67" s="193" t="s">
        <v>193</v>
      </c>
      <c r="G67" s="193" t="s">
        <v>65</v>
      </c>
      <c r="H67" s="219" t="s">
        <v>478</v>
      </c>
      <c r="I67" s="220" t="s">
        <v>7</v>
      </c>
      <c r="J67" s="220" t="s">
        <v>7</v>
      </c>
      <c r="K67" s="223" t="s">
        <v>9</v>
      </c>
      <c r="L67" s="223" t="s">
        <v>11</v>
      </c>
      <c r="M67" s="223" t="s">
        <v>10</v>
      </c>
      <c r="N67" s="225" t="s">
        <v>15</v>
      </c>
    </row>
    <row r="68" spans="1:14" ht="34.5" thickBot="1" x14ac:dyDescent="0.3">
      <c r="A68" s="1711"/>
      <c r="B68" s="1718"/>
      <c r="C68" s="95" t="s">
        <v>194</v>
      </c>
      <c r="D68" s="212">
        <v>12000000</v>
      </c>
      <c r="E68" s="193" t="s">
        <v>193</v>
      </c>
      <c r="F68" s="193" t="s">
        <v>193</v>
      </c>
      <c r="G68" s="193" t="s">
        <v>65</v>
      </c>
      <c r="H68" s="219" t="s">
        <v>478</v>
      </c>
      <c r="I68" s="220" t="s">
        <v>7</v>
      </c>
      <c r="J68" s="220" t="s">
        <v>7</v>
      </c>
      <c r="K68" s="223" t="s">
        <v>9</v>
      </c>
      <c r="L68" s="223" t="s">
        <v>11</v>
      </c>
      <c r="M68" s="223" t="s">
        <v>10</v>
      </c>
      <c r="N68" s="225" t="s">
        <v>15</v>
      </c>
    </row>
    <row r="69" spans="1:14" ht="34.5" thickBot="1" x14ac:dyDescent="0.3">
      <c r="A69" s="1711"/>
      <c r="B69" s="1718"/>
      <c r="C69" s="95" t="s">
        <v>195</v>
      </c>
      <c r="D69" s="212">
        <v>5000000</v>
      </c>
      <c r="E69" s="193" t="s">
        <v>193</v>
      </c>
      <c r="F69" s="193" t="s">
        <v>193</v>
      </c>
      <c r="G69" s="193" t="s">
        <v>65</v>
      </c>
      <c r="H69" s="219" t="s">
        <v>478</v>
      </c>
      <c r="I69" s="220" t="s">
        <v>7</v>
      </c>
      <c r="J69" s="220" t="s">
        <v>7</v>
      </c>
      <c r="K69" s="223" t="s">
        <v>9</v>
      </c>
      <c r="L69" s="223" t="s">
        <v>11</v>
      </c>
      <c r="M69" s="223" t="s">
        <v>10</v>
      </c>
      <c r="N69" s="225" t="s">
        <v>15</v>
      </c>
    </row>
    <row r="70" spans="1:14" ht="34.5" thickBot="1" x14ac:dyDescent="0.3">
      <c r="A70" s="1711"/>
      <c r="B70" s="1718"/>
      <c r="C70" s="95" t="s">
        <v>196</v>
      </c>
      <c r="D70" s="212">
        <v>8000000</v>
      </c>
      <c r="E70" s="193" t="s">
        <v>193</v>
      </c>
      <c r="F70" s="193" t="s">
        <v>193</v>
      </c>
      <c r="G70" s="193" t="s">
        <v>65</v>
      </c>
      <c r="H70" s="219" t="s">
        <v>478</v>
      </c>
      <c r="I70" s="220" t="s">
        <v>7</v>
      </c>
      <c r="J70" s="220" t="s">
        <v>7</v>
      </c>
      <c r="K70" s="223" t="s">
        <v>9</v>
      </c>
      <c r="L70" s="223" t="s">
        <v>11</v>
      </c>
      <c r="M70" s="223" t="s">
        <v>10</v>
      </c>
      <c r="N70" s="225" t="s">
        <v>15</v>
      </c>
    </row>
    <row r="71" spans="1:14" ht="34.5" thickBot="1" x14ac:dyDescent="0.3">
      <c r="A71" s="1711"/>
      <c r="B71" s="1718"/>
      <c r="C71" s="95" t="s">
        <v>197</v>
      </c>
      <c r="D71" s="212">
        <v>8000000</v>
      </c>
      <c r="E71" s="193" t="s">
        <v>193</v>
      </c>
      <c r="F71" s="193" t="s">
        <v>193</v>
      </c>
      <c r="G71" s="193" t="s">
        <v>65</v>
      </c>
      <c r="H71" s="219" t="s">
        <v>478</v>
      </c>
      <c r="I71" s="220" t="s">
        <v>7</v>
      </c>
      <c r="J71" s="220" t="s">
        <v>7</v>
      </c>
      <c r="K71" s="223" t="s">
        <v>9</v>
      </c>
      <c r="L71" s="223" t="s">
        <v>11</v>
      </c>
      <c r="M71" s="223" t="s">
        <v>10</v>
      </c>
      <c r="N71" s="225" t="s">
        <v>15</v>
      </c>
    </row>
    <row r="72" spans="1:14" ht="34.5" thickBot="1" x14ac:dyDescent="0.3">
      <c r="A72" s="1711"/>
      <c r="B72" s="1718"/>
      <c r="C72" s="95" t="s">
        <v>198</v>
      </c>
      <c r="D72" s="208">
        <v>10000000</v>
      </c>
      <c r="E72" s="193" t="s">
        <v>193</v>
      </c>
      <c r="F72" s="193" t="s">
        <v>193</v>
      </c>
      <c r="G72" s="193" t="s">
        <v>65</v>
      </c>
      <c r="H72" s="219" t="s">
        <v>478</v>
      </c>
      <c r="I72" s="220" t="s">
        <v>7</v>
      </c>
      <c r="J72" s="220" t="s">
        <v>7</v>
      </c>
      <c r="K72" s="223" t="s">
        <v>9</v>
      </c>
      <c r="L72" s="223" t="s">
        <v>11</v>
      </c>
      <c r="M72" s="223" t="s">
        <v>10</v>
      </c>
      <c r="N72" s="225" t="s">
        <v>15</v>
      </c>
    </row>
    <row r="73" spans="1:14" ht="34.5" thickBot="1" x14ac:dyDescent="0.3">
      <c r="A73" s="1711"/>
      <c r="B73" s="1718"/>
      <c r="C73" s="95" t="s">
        <v>199</v>
      </c>
      <c r="D73" s="212">
        <v>6000000</v>
      </c>
      <c r="E73" s="193" t="s">
        <v>193</v>
      </c>
      <c r="F73" s="193" t="s">
        <v>193</v>
      </c>
      <c r="G73" s="193" t="s">
        <v>65</v>
      </c>
      <c r="H73" s="219" t="s">
        <v>478</v>
      </c>
      <c r="I73" s="220" t="s">
        <v>7</v>
      </c>
      <c r="J73" s="220" t="s">
        <v>7</v>
      </c>
      <c r="K73" s="223" t="s">
        <v>9</v>
      </c>
      <c r="L73" s="223" t="s">
        <v>11</v>
      </c>
      <c r="M73" s="223" t="s">
        <v>10</v>
      </c>
      <c r="N73" s="225" t="s">
        <v>15</v>
      </c>
    </row>
    <row r="74" spans="1:14" ht="15.75" thickBot="1" x14ac:dyDescent="0.3">
      <c r="A74" s="1711"/>
      <c r="B74" s="1719"/>
      <c r="C74" s="96" t="s">
        <v>200</v>
      </c>
      <c r="D74" s="213">
        <v>64000000</v>
      </c>
      <c r="E74" s="194"/>
      <c r="F74" s="99"/>
      <c r="G74" s="194"/>
      <c r="H74" s="219"/>
      <c r="I74" s="194"/>
      <c r="J74" s="194"/>
      <c r="K74" s="194"/>
      <c r="L74" s="194"/>
      <c r="M74" s="194"/>
      <c r="N74" s="225"/>
    </row>
    <row r="75" spans="1:14" ht="34.5" thickBot="1" x14ac:dyDescent="0.3">
      <c r="A75" s="1711"/>
      <c r="B75" s="1717" t="s">
        <v>210</v>
      </c>
      <c r="C75" s="93" t="s">
        <v>192</v>
      </c>
      <c r="D75" s="212">
        <v>261700000</v>
      </c>
      <c r="E75" s="193" t="s">
        <v>193</v>
      </c>
      <c r="F75" s="193" t="s">
        <v>193</v>
      </c>
      <c r="G75" s="193" t="s">
        <v>65</v>
      </c>
      <c r="H75" s="219" t="s">
        <v>478</v>
      </c>
      <c r="I75" s="221" t="s">
        <v>5</v>
      </c>
      <c r="J75" s="220" t="s">
        <v>7</v>
      </c>
      <c r="K75" s="221" t="s">
        <v>6</v>
      </c>
      <c r="L75" s="221" t="s">
        <v>480</v>
      </c>
      <c r="M75" s="221" t="s">
        <v>480</v>
      </c>
      <c r="N75" s="225" t="s">
        <v>15</v>
      </c>
    </row>
    <row r="76" spans="1:14" ht="34.5" thickBot="1" x14ac:dyDescent="0.3">
      <c r="A76" s="1711"/>
      <c r="B76" s="1718"/>
      <c r="C76" s="95" t="s">
        <v>194</v>
      </c>
      <c r="D76" s="212">
        <v>46000000</v>
      </c>
      <c r="E76" s="193" t="s">
        <v>193</v>
      </c>
      <c r="F76" s="193" t="s">
        <v>193</v>
      </c>
      <c r="G76" s="193" t="s">
        <v>65</v>
      </c>
      <c r="H76" s="219" t="s">
        <v>478</v>
      </c>
      <c r="I76" s="221" t="s">
        <v>5</v>
      </c>
      <c r="J76" s="220" t="s">
        <v>7</v>
      </c>
      <c r="K76" s="221" t="s">
        <v>6</v>
      </c>
      <c r="L76" s="221" t="s">
        <v>480</v>
      </c>
      <c r="M76" s="221" t="s">
        <v>480</v>
      </c>
      <c r="N76" s="225" t="s">
        <v>15</v>
      </c>
    </row>
    <row r="77" spans="1:14" ht="34.5" thickBot="1" x14ac:dyDescent="0.3">
      <c r="A77" s="1711"/>
      <c r="B77" s="1718"/>
      <c r="C77" s="95" t="s">
        <v>195</v>
      </c>
      <c r="D77" s="212">
        <v>53000000</v>
      </c>
      <c r="E77" s="193" t="s">
        <v>193</v>
      </c>
      <c r="F77" s="193" t="s">
        <v>193</v>
      </c>
      <c r="G77" s="193" t="s">
        <v>65</v>
      </c>
      <c r="H77" s="219" t="s">
        <v>478</v>
      </c>
      <c r="I77" s="221" t="s">
        <v>5</v>
      </c>
      <c r="J77" s="220" t="s">
        <v>7</v>
      </c>
      <c r="K77" s="221" t="s">
        <v>6</v>
      </c>
      <c r="L77" s="221" t="s">
        <v>480</v>
      </c>
      <c r="M77" s="221" t="s">
        <v>480</v>
      </c>
      <c r="N77" s="225" t="s">
        <v>15</v>
      </c>
    </row>
    <row r="78" spans="1:14" ht="34.5" thickBot="1" x14ac:dyDescent="0.3">
      <c r="A78" s="1711"/>
      <c r="B78" s="1718"/>
      <c r="C78" s="95" t="s">
        <v>196</v>
      </c>
      <c r="D78" s="212">
        <v>56000000</v>
      </c>
      <c r="E78" s="193" t="s">
        <v>193</v>
      </c>
      <c r="F78" s="193" t="s">
        <v>193</v>
      </c>
      <c r="G78" s="193" t="s">
        <v>65</v>
      </c>
      <c r="H78" s="219" t="s">
        <v>478</v>
      </c>
      <c r="I78" s="221" t="s">
        <v>5</v>
      </c>
      <c r="J78" s="220" t="s">
        <v>7</v>
      </c>
      <c r="K78" s="221" t="s">
        <v>6</v>
      </c>
      <c r="L78" s="221" t="s">
        <v>480</v>
      </c>
      <c r="M78" s="221" t="s">
        <v>480</v>
      </c>
      <c r="N78" s="225" t="s">
        <v>15</v>
      </c>
    </row>
    <row r="79" spans="1:14" ht="34.5" thickBot="1" x14ac:dyDescent="0.3">
      <c r="A79" s="1711"/>
      <c r="B79" s="1718"/>
      <c r="C79" s="95" t="s">
        <v>197</v>
      </c>
      <c r="D79" s="212">
        <v>61000000</v>
      </c>
      <c r="E79" s="193" t="s">
        <v>193</v>
      </c>
      <c r="F79" s="193" t="s">
        <v>193</v>
      </c>
      <c r="G79" s="193" t="s">
        <v>65</v>
      </c>
      <c r="H79" s="219" t="s">
        <v>478</v>
      </c>
      <c r="I79" s="221" t="s">
        <v>5</v>
      </c>
      <c r="J79" s="220" t="s">
        <v>7</v>
      </c>
      <c r="K79" s="221" t="s">
        <v>6</v>
      </c>
      <c r="L79" s="221" t="s">
        <v>480</v>
      </c>
      <c r="M79" s="221" t="s">
        <v>480</v>
      </c>
      <c r="N79" s="225" t="s">
        <v>15</v>
      </c>
    </row>
    <row r="80" spans="1:14" ht="34.5" thickBot="1" x14ac:dyDescent="0.3">
      <c r="A80" s="1711"/>
      <c r="B80" s="1718"/>
      <c r="C80" s="95" t="s">
        <v>198</v>
      </c>
      <c r="D80" s="212">
        <v>50000000</v>
      </c>
      <c r="E80" s="193" t="s">
        <v>193</v>
      </c>
      <c r="F80" s="193" t="s">
        <v>193</v>
      </c>
      <c r="G80" s="193" t="s">
        <v>65</v>
      </c>
      <c r="H80" s="219" t="s">
        <v>478</v>
      </c>
      <c r="I80" s="221" t="s">
        <v>5</v>
      </c>
      <c r="J80" s="220" t="s">
        <v>7</v>
      </c>
      <c r="K80" s="221" t="s">
        <v>6</v>
      </c>
      <c r="L80" s="221" t="s">
        <v>480</v>
      </c>
      <c r="M80" s="221" t="s">
        <v>480</v>
      </c>
      <c r="N80" s="225" t="s">
        <v>15</v>
      </c>
    </row>
    <row r="81" spans="1:14" ht="34.5" thickBot="1" x14ac:dyDescent="0.3">
      <c r="A81" s="1711"/>
      <c r="B81" s="1718"/>
      <c r="C81" s="95" t="s">
        <v>199</v>
      </c>
      <c r="D81" s="212">
        <v>38000000</v>
      </c>
      <c r="E81" s="193" t="s">
        <v>193</v>
      </c>
      <c r="F81" s="193" t="s">
        <v>193</v>
      </c>
      <c r="G81" s="193" t="s">
        <v>65</v>
      </c>
      <c r="H81" s="219" t="s">
        <v>478</v>
      </c>
      <c r="I81" s="221" t="s">
        <v>5</v>
      </c>
      <c r="J81" s="220" t="s">
        <v>7</v>
      </c>
      <c r="K81" s="221" t="s">
        <v>6</v>
      </c>
      <c r="L81" s="221" t="s">
        <v>480</v>
      </c>
      <c r="M81" s="221" t="s">
        <v>480</v>
      </c>
      <c r="N81" s="225" t="s">
        <v>15</v>
      </c>
    </row>
    <row r="82" spans="1:14" ht="15.75" thickBot="1" x14ac:dyDescent="0.3">
      <c r="A82" s="1711"/>
      <c r="B82" s="1719"/>
      <c r="C82" s="96" t="s">
        <v>200</v>
      </c>
      <c r="D82" s="213">
        <v>565700000</v>
      </c>
      <c r="E82" s="194"/>
      <c r="F82" s="99"/>
      <c r="G82" s="194"/>
      <c r="H82" s="219"/>
      <c r="I82" s="194"/>
      <c r="J82" s="194"/>
      <c r="K82" s="194"/>
      <c r="L82" s="194"/>
      <c r="M82" s="194"/>
      <c r="N82" s="225"/>
    </row>
    <row r="83" spans="1:14" ht="34.5" thickBot="1" x14ac:dyDescent="0.3">
      <c r="A83" s="1711"/>
      <c r="B83" s="1720" t="s">
        <v>211</v>
      </c>
      <c r="C83" s="93" t="s">
        <v>192</v>
      </c>
      <c r="D83" s="212">
        <v>198500000</v>
      </c>
      <c r="E83" s="193" t="s">
        <v>193</v>
      </c>
      <c r="F83" s="193" t="s">
        <v>193</v>
      </c>
      <c r="G83" s="193" t="s">
        <v>65</v>
      </c>
      <c r="H83" s="219" t="s">
        <v>478</v>
      </c>
      <c r="I83" s="221" t="s">
        <v>5</v>
      </c>
      <c r="J83" s="220" t="s">
        <v>7</v>
      </c>
      <c r="K83" s="221" t="s">
        <v>6</v>
      </c>
      <c r="L83" s="221" t="s">
        <v>480</v>
      </c>
      <c r="M83" s="221" t="s">
        <v>480</v>
      </c>
      <c r="N83" s="225" t="s">
        <v>15</v>
      </c>
    </row>
    <row r="84" spans="1:14" ht="34.5" thickBot="1" x14ac:dyDescent="0.3">
      <c r="A84" s="1711"/>
      <c r="B84" s="1721"/>
      <c r="C84" s="95" t="s">
        <v>194</v>
      </c>
      <c r="D84" s="212">
        <v>40700000</v>
      </c>
      <c r="E84" s="193" t="s">
        <v>193</v>
      </c>
      <c r="F84" s="193" t="s">
        <v>193</v>
      </c>
      <c r="G84" s="193" t="s">
        <v>65</v>
      </c>
      <c r="H84" s="219" t="s">
        <v>478</v>
      </c>
      <c r="I84" s="221" t="s">
        <v>5</v>
      </c>
      <c r="J84" s="220" t="s">
        <v>7</v>
      </c>
      <c r="K84" s="221" t="s">
        <v>6</v>
      </c>
      <c r="L84" s="221" t="s">
        <v>480</v>
      </c>
      <c r="M84" s="221" t="s">
        <v>480</v>
      </c>
      <c r="N84" s="225" t="s">
        <v>15</v>
      </c>
    </row>
    <row r="85" spans="1:14" ht="34.5" thickBot="1" x14ac:dyDescent="0.3">
      <c r="A85" s="1711"/>
      <c r="B85" s="1721"/>
      <c r="C85" s="95" t="s">
        <v>195</v>
      </c>
      <c r="D85" s="212">
        <v>42900000</v>
      </c>
      <c r="E85" s="193" t="s">
        <v>193</v>
      </c>
      <c r="F85" s="193" t="s">
        <v>193</v>
      </c>
      <c r="G85" s="193" t="s">
        <v>65</v>
      </c>
      <c r="H85" s="219" t="s">
        <v>478</v>
      </c>
      <c r="I85" s="221" t="s">
        <v>5</v>
      </c>
      <c r="J85" s="220" t="s">
        <v>7</v>
      </c>
      <c r="K85" s="221" t="s">
        <v>6</v>
      </c>
      <c r="L85" s="221" t="s">
        <v>480</v>
      </c>
      <c r="M85" s="221" t="s">
        <v>480</v>
      </c>
      <c r="N85" s="225" t="s">
        <v>15</v>
      </c>
    </row>
    <row r="86" spans="1:14" ht="34.5" thickBot="1" x14ac:dyDescent="0.3">
      <c r="A86" s="1711"/>
      <c r="B86" s="1721"/>
      <c r="C86" s="95" t="s">
        <v>196</v>
      </c>
      <c r="D86" s="212">
        <v>44000000</v>
      </c>
      <c r="E86" s="193" t="s">
        <v>193</v>
      </c>
      <c r="F86" s="193" t="s">
        <v>193</v>
      </c>
      <c r="G86" s="193" t="s">
        <v>65</v>
      </c>
      <c r="H86" s="219" t="s">
        <v>478</v>
      </c>
      <c r="I86" s="221" t="s">
        <v>5</v>
      </c>
      <c r="J86" s="220" t="s">
        <v>7</v>
      </c>
      <c r="K86" s="221" t="s">
        <v>6</v>
      </c>
      <c r="L86" s="221" t="s">
        <v>480</v>
      </c>
      <c r="M86" s="221" t="s">
        <v>480</v>
      </c>
      <c r="N86" s="225" t="s">
        <v>15</v>
      </c>
    </row>
    <row r="87" spans="1:14" ht="34.5" thickBot="1" x14ac:dyDescent="0.3">
      <c r="A87" s="1711"/>
      <c r="B87" s="1721"/>
      <c r="C87" s="95" t="s">
        <v>197</v>
      </c>
      <c r="D87" s="212">
        <v>55000000</v>
      </c>
      <c r="E87" s="193" t="s">
        <v>193</v>
      </c>
      <c r="F87" s="193" t="s">
        <v>193</v>
      </c>
      <c r="G87" s="193" t="s">
        <v>65</v>
      </c>
      <c r="H87" s="219" t="s">
        <v>478</v>
      </c>
      <c r="I87" s="221" t="s">
        <v>5</v>
      </c>
      <c r="J87" s="220" t="s">
        <v>7</v>
      </c>
      <c r="K87" s="221" t="s">
        <v>6</v>
      </c>
      <c r="L87" s="221" t="s">
        <v>480</v>
      </c>
      <c r="M87" s="221" t="s">
        <v>480</v>
      </c>
      <c r="N87" s="225" t="s">
        <v>15</v>
      </c>
    </row>
    <row r="88" spans="1:14" ht="34.5" thickBot="1" x14ac:dyDescent="0.3">
      <c r="A88" s="1711"/>
      <c r="B88" s="1721"/>
      <c r="C88" s="95" t="s">
        <v>198</v>
      </c>
      <c r="D88" s="212">
        <v>35200000</v>
      </c>
      <c r="E88" s="193" t="s">
        <v>193</v>
      </c>
      <c r="F88" s="193" t="s">
        <v>193</v>
      </c>
      <c r="G88" s="193" t="s">
        <v>65</v>
      </c>
      <c r="H88" s="219" t="s">
        <v>478</v>
      </c>
      <c r="I88" s="221" t="s">
        <v>5</v>
      </c>
      <c r="J88" s="220" t="s">
        <v>7</v>
      </c>
      <c r="K88" s="221" t="s">
        <v>6</v>
      </c>
      <c r="L88" s="221" t="s">
        <v>480</v>
      </c>
      <c r="M88" s="221" t="s">
        <v>480</v>
      </c>
      <c r="N88" s="225" t="s">
        <v>15</v>
      </c>
    </row>
    <row r="89" spans="1:14" ht="34.5" thickBot="1" x14ac:dyDescent="0.3">
      <c r="A89" s="1711"/>
      <c r="B89" s="1721"/>
      <c r="C89" s="95" t="s">
        <v>199</v>
      </c>
      <c r="D89" s="212">
        <v>29700000</v>
      </c>
      <c r="E89" s="193" t="s">
        <v>193</v>
      </c>
      <c r="F89" s="193" t="s">
        <v>193</v>
      </c>
      <c r="G89" s="193" t="s">
        <v>65</v>
      </c>
      <c r="H89" s="219" t="s">
        <v>478</v>
      </c>
      <c r="I89" s="221" t="s">
        <v>5</v>
      </c>
      <c r="J89" s="220" t="s">
        <v>7</v>
      </c>
      <c r="K89" s="221" t="s">
        <v>6</v>
      </c>
      <c r="L89" s="221" t="s">
        <v>480</v>
      </c>
      <c r="M89" s="221" t="s">
        <v>480</v>
      </c>
      <c r="N89" s="225" t="s">
        <v>15</v>
      </c>
    </row>
    <row r="90" spans="1:14" ht="15.75" thickBot="1" x14ac:dyDescent="0.3">
      <c r="A90" s="1711"/>
      <c r="B90" s="1722"/>
      <c r="C90" s="96" t="s">
        <v>200</v>
      </c>
      <c r="D90" s="213">
        <v>446000000</v>
      </c>
      <c r="E90" s="194"/>
      <c r="F90" s="99"/>
      <c r="G90" s="194"/>
      <c r="H90" s="219"/>
      <c r="I90" s="194"/>
      <c r="J90" s="194"/>
      <c r="K90" s="194"/>
      <c r="L90" s="194"/>
      <c r="M90" s="194"/>
      <c r="N90" s="225"/>
    </row>
    <row r="91" spans="1:14" ht="26.25" customHeight="1" thickBot="1" x14ac:dyDescent="0.3">
      <c r="A91" s="1711"/>
      <c r="B91" s="1717" t="s">
        <v>212</v>
      </c>
      <c r="C91" s="95" t="s">
        <v>194</v>
      </c>
      <c r="D91" s="212">
        <v>40000000</v>
      </c>
      <c r="E91" s="193" t="s">
        <v>193</v>
      </c>
      <c r="F91" s="193" t="s">
        <v>193</v>
      </c>
      <c r="G91" s="193" t="s">
        <v>65</v>
      </c>
      <c r="H91" s="219" t="s">
        <v>478</v>
      </c>
      <c r="I91" s="221" t="s">
        <v>7</v>
      </c>
      <c r="J91" s="197">
        <v>43192</v>
      </c>
      <c r="K91" s="221" t="s">
        <v>479</v>
      </c>
      <c r="L91" s="223" t="s">
        <v>11</v>
      </c>
      <c r="M91" s="197">
        <v>43311</v>
      </c>
      <c r="N91" s="225" t="s">
        <v>15</v>
      </c>
    </row>
    <row r="92" spans="1:14" ht="34.5" thickBot="1" x14ac:dyDescent="0.3">
      <c r="A92" s="1711"/>
      <c r="B92" s="1718"/>
      <c r="C92" s="95" t="s">
        <v>195</v>
      </c>
      <c r="D92" s="212">
        <v>18000000</v>
      </c>
      <c r="E92" s="193" t="s">
        <v>193</v>
      </c>
      <c r="F92" s="193" t="s">
        <v>193</v>
      </c>
      <c r="G92" s="193" t="s">
        <v>65</v>
      </c>
      <c r="H92" s="219" t="s">
        <v>478</v>
      </c>
      <c r="I92" s="221" t="s">
        <v>7</v>
      </c>
      <c r="J92" s="197">
        <v>43192</v>
      </c>
      <c r="K92" s="221" t="s">
        <v>479</v>
      </c>
      <c r="L92" s="223" t="s">
        <v>11</v>
      </c>
      <c r="M92" s="197">
        <v>43311</v>
      </c>
      <c r="N92" s="225" t="s">
        <v>15</v>
      </c>
    </row>
    <row r="93" spans="1:14" ht="34.5" thickBot="1" x14ac:dyDescent="0.3">
      <c r="A93" s="1711"/>
      <c r="B93" s="1718"/>
      <c r="C93" s="95" t="s">
        <v>196</v>
      </c>
      <c r="D93" s="212">
        <v>49500000</v>
      </c>
      <c r="E93" s="193" t="s">
        <v>193</v>
      </c>
      <c r="F93" s="193" t="s">
        <v>193</v>
      </c>
      <c r="G93" s="193" t="s">
        <v>65</v>
      </c>
      <c r="H93" s="219" t="s">
        <v>478</v>
      </c>
      <c r="I93" s="221" t="s">
        <v>7</v>
      </c>
      <c r="J93" s="197">
        <v>43192</v>
      </c>
      <c r="K93" s="221" t="s">
        <v>479</v>
      </c>
      <c r="L93" s="223" t="s">
        <v>11</v>
      </c>
      <c r="M93" s="221" t="s">
        <v>10</v>
      </c>
      <c r="N93" s="225" t="s">
        <v>15</v>
      </c>
    </row>
    <row r="94" spans="1:14" ht="15.75" thickBot="1" x14ac:dyDescent="0.3">
      <c r="A94" s="1711"/>
      <c r="B94" s="1718"/>
      <c r="C94" s="96" t="s">
        <v>200</v>
      </c>
      <c r="D94" s="213">
        <v>107500000</v>
      </c>
      <c r="E94" s="194"/>
      <c r="F94" s="99"/>
      <c r="G94" s="194"/>
      <c r="H94" s="219"/>
      <c r="I94" s="194"/>
      <c r="J94" s="194"/>
      <c r="K94" s="194"/>
      <c r="L94" s="194"/>
      <c r="M94" s="194"/>
      <c r="N94" s="225"/>
    </row>
    <row r="95" spans="1:14" ht="34.5" thickBot="1" x14ac:dyDescent="0.3">
      <c r="A95" s="1711"/>
      <c r="B95" s="1717" t="s">
        <v>213</v>
      </c>
      <c r="C95" s="93" t="s">
        <v>192</v>
      </c>
      <c r="D95" s="212">
        <v>61200000</v>
      </c>
      <c r="E95" s="193" t="s">
        <v>193</v>
      </c>
      <c r="F95" s="193" t="s">
        <v>193</v>
      </c>
      <c r="G95" s="193" t="s">
        <v>65</v>
      </c>
      <c r="H95" s="219" t="s">
        <v>478</v>
      </c>
      <c r="I95" s="221" t="s">
        <v>8</v>
      </c>
      <c r="J95" s="197">
        <v>43250</v>
      </c>
      <c r="K95" s="221" t="s">
        <v>10</v>
      </c>
      <c r="L95" s="221" t="s">
        <v>12</v>
      </c>
      <c r="M95" s="221" t="s">
        <v>11</v>
      </c>
      <c r="N95" s="225" t="s">
        <v>15</v>
      </c>
    </row>
    <row r="96" spans="1:14" ht="34.5" thickBot="1" x14ac:dyDescent="0.3">
      <c r="A96" s="1711"/>
      <c r="B96" s="1718"/>
      <c r="C96" s="95" t="s">
        <v>194</v>
      </c>
      <c r="D96" s="212">
        <v>15400000</v>
      </c>
      <c r="E96" s="193" t="s">
        <v>193</v>
      </c>
      <c r="F96" s="193" t="s">
        <v>193</v>
      </c>
      <c r="G96" s="193" t="s">
        <v>65</v>
      </c>
      <c r="H96" s="219" t="s">
        <v>478</v>
      </c>
      <c r="I96" s="221" t="s">
        <v>8</v>
      </c>
      <c r="J96" s="197">
        <v>43250</v>
      </c>
      <c r="K96" s="221" t="s">
        <v>10</v>
      </c>
      <c r="L96" s="221" t="s">
        <v>12</v>
      </c>
      <c r="M96" s="221" t="s">
        <v>11</v>
      </c>
      <c r="N96" s="225" t="s">
        <v>15</v>
      </c>
    </row>
    <row r="97" spans="1:14" ht="34.5" thickBot="1" x14ac:dyDescent="0.3">
      <c r="A97" s="1711"/>
      <c r="B97" s="1718"/>
      <c r="C97" s="95" t="s">
        <v>195</v>
      </c>
      <c r="D97" s="212">
        <v>17600000</v>
      </c>
      <c r="E97" s="193" t="s">
        <v>193</v>
      </c>
      <c r="F97" s="193" t="s">
        <v>193</v>
      </c>
      <c r="G97" s="193" t="s">
        <v>65</v>
      </c>
      <c r="H97" s="219" t="s">
        <v>478</v>
      </c>
      <c r="I97" s="221" t="s">
        <v>8</v>
      </c>
      <c r="J97" s="197">
        <v>43250</v>
      </c>
      <c r="K97" s="221" t="s">
        <v>10</v>
      </c>
      <c r="L97" s="221" t="s">
        <v>12</v>
      </c>
      <c r="M97" s="221" t="s">
        <v>11</v>
      </c>
      <c r="N97" s="225" t="s">
        <v>15</v>
      </c>
    </row>
    <row r="98" spans="1:14" ht="34.5" thickBot="1" x14ac:dyDescent="0.3">
      <c r="A98" s="1711"/>
      <c r="B98" s="1718"/>
      <c r="C98" s="95" t="s">
        <v>196</v>
      </c>
      <c r="D98" s="212">
        <v>17600000</v>
      </c>
      <c r="E98" s="193" t="s">
        <v>193</v>
      </c>
      <c r="F98" s="193" t="s">
        <v>193</v>
      </c>
      <c r="G98" s="193" t="s">
        <v>65</v>
      </c>
      <c r="H98" s="219" t="s">
        <v>478</v>
      </c>
      <c r="I98" s="221" t="s">
        <v>8</v>
      </c>
      <c r="J98" s="197">
        <v>43250</v>
      </c>
      <c r="K98" s="221" t="s">
        <v>10</v>
      </c>
      <c r="L98" s="221" t="s">
        <v>12</v>
      </c>
      <c r="M98" s="221" t="s">
        <v>11</v>
      </c>
      <c r="N98" s="225" t="s">
        <v>15</v>
      </c>
    </row>
    <row r="99" spans="1:14" ht="34.5" thickBot="1" x14ac:dyDescent="0.3">
      <c r="A99" s="1711"/>
      <c r="B99" s="1718"/>
      <c r="C99" s="95" t="s">
        <v>197</v>
      </c>
      <c r="D99" s="212">
        <v>17600000</v>
      </c>
      <c r="E99" s="193" t="s">
        <v>193</v>
      </c>
      <c r="F99" s="193" t="s">
        <v>193</v>
      </c>
      <c r="G99" s="193" t="s">
        <v>65</v>
      </c>
      <c r="H99" s="219" t="s">
        <v>478</v>
      </c>
      <c r="I99" s="221" t="s">
        <v>8</v>
      </c>
      <c r="J99" s="197">
        <v>43250</v>
      </c>
      <c r="K99" s="221" t="s">
        <v>10</v>
      </c>
      <c r="L99" s="221" t="s">
        <v>12</v>
      </c>
      <c r="M99" s="221" t="s">
        <v>11</v>
      </c>
      <c r="N99" s="225" t="s">
        <v>15</v>
      </c>
    </row>
    <row r="100" spans="1:14" ht="34.5" thickBot="1" x14ac:dyDescent="0.3">
      <c r="A100" s="1711"/>
      <c r="B100" s="1718"/>
      <c r="C100" s="95" t="s">
        <v>198</v>
      </c>
      <c r="D100" s="212">
        <v>15400000</v>
      </c>
      <c r="E100" s="193" t="s">
        <v>193</v>
      </c>
      <c r="F100" s="193" t="s">
        <v>193</v>
      </c>
      <c r="G100" s="193" t="s">
        <v>65</v>
      </c>
      <c r="H100" s="219" t="s">
        <v>478</v>
      </c>
      <c r="I100" s="221" t="s">
        <v>8</v>
      </c>
      <c r="J100" s="197">
        <v>43250</v>
      </c>
      <c r="K100" s="221" t="s">
        <v>10</v>
      </c>
      <c r="L100" s="221" t="s">
        <v>12</v>
      </c>
      <c r="M100" s="221" t="s">
        <v>11</v>
      </c>
      <c r="N100" s="225" t="s">
        <v>15</v>
      </c>
    </row>
    <row r="101" spans="1:14" ht="33.75" x14ac:dyDescent="0.25">
      <c r="A101" s="1711"/>
      <c r="B101" s="1718"/>
      <c r="C101" s="95" t="s">
        <v>199</v>
      </c>
      <c r="D101" s="208">
        <v>8000000</v>
      </c>
      <c r="E101" s="193" t="s">
        <v>193</v>
      </c>
      <c r="F101" s="193" t="s">
        <v>193</v>
      </c>
      <c r="G101" s="193" t="s">
        <v>65</v>
      </c>
      <c r="H101" s="219" t="s">
        <v>478</v>
      </c>
      <c r="I101" s="221" t="s">
        <v>8</v>
      </c>
      <c r="J101" s="197">
        <v>43250</v>
      </c>
      <c r="K101" s="221" t="s">
        <v>10</v>
      </c>
      <c r="L101" s="221" t="s">
        <v>12</v>
      </c>
      <c r="M101" s="221" t="s">
        <v>11</v>
      </c>
      <c r="N101" s="225" t="s">
        <v>15</v>
      </c>
    </row>
    <row r="102" spans="1:14" x14ac:dyDescent="0.25">
      <c r="A102" s="1711"/>
      <c r="B102" s="1719"/>
      <c r="C102" s="96" t="s">
        <v>200</v>
      </c>
      <c r="D102" s="213">
        <v>152800000</v>
      </c>
      <c r="E102" s="194"/>
      <c r="F102" s="99"/>
      <c r="G102" s="194"/>
      <c r="H102" s="99"/>
      <c r="I102" s="194"/>
      <c r="J102" s="194"/>
      <c r="K102" s="194"/>
      <c r="L102" s="194"/>
      <c r="M102" s="194"/>
      <c r="N102" s="201"/>
    </row>
    <row r="103" spans="1:14" ht="45" x14ac:dyDescent="0.25">
      <c r="A103" s="1712"/>
      <c r="B103" s="100" t="s">
        <v>214</v>
      </c>
      <c r="C103" s="101"/>
      <c r="D103" s="212">
        <f>+D102+D94+D90+D82+D74+D66+D59+D51+D49+D41+D39+D31+D23+D15</f>
        <v>3204000000</v>
      </c>
      <c r="E103" s="194"/>
      <c r="F103" s="99"/>
      <c r="G103" s="194"/>
      <c r="H103" s="99"/>
      <c r="I103" s="194"/>
      <c r="J103" s="194"/>
      <c r="K103" s="194"/>
      <c r="L103" s="194"/>
      <c r="M103" s="194"/>
      <c r="N103" s="200"/>
    </row>
    <row r="104" spans="1:14" ht="15.75" thickBot="1" x14ac:dyDescent="0.3">
      <c r="A104" s="102"/>
      <c r="B104" s="103"/>
      <c r="C104" s="103"/>
      <c r="D104" s="214"/>
      <c r="E104" s="195"/>
      <c r="F104" s="103"/>
      <c r="G104" s="195"/>
      <c r="H104" s="103"/>
      <c r="I104" s="195"/>
      <c r="J104" s="195"/>
      <c r="K104" s="195"/>
      <c r="L104" s="195"/>
      <c r="M104" s="195"/>
      <c r="N104" s="202"/>
    </row>
    <row r="105" spans="1:14" x14ac:dyDescent="0.25">
      <c r="D105" s="215"/>
    </row>
  </sheetData>
  <mergeCells count="25">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 ref="A3:N3"/>
    <mergeCell ref="A5:A7"/>
    <mergeCell ref="B5:B7"/>
    <mergeCell ref="C5:C7"/>
    <mergeCell ref="D5:D7"/>
    <mergeCell ref="E5:E6"/>
    <mergeCell ref="F5:F6"/>
    <mergeCell ref="G5:G6"/>
    <mergeCell ref="H5:H6"/>
    <mergeCell ref="I5:N6"/>
  </mergeCells>
  <dataValidations disablePrompts="1"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H19"/>
  <sheetViews>
    <sheetView tabSelected="1" workbookViewId="0">
      <selection activeCell="I11" sqref="I11:J12"/>
    </sheetView>
  </sheetViews>
  <sheetFormatPr baseColWidth="10" defaultRowHeight="12.75" x14ac:dyDescent="0.2"/>
  <cols>
    <col min="2" max="2" width="39.5703125" customWidth="1"/>
    <col min="3" max="6" width="18.42578125" customWidth="1"/>
    <col min="7" max="7" width="27.7109375" customWidth="1"/>
    <col min="8" max="8" width="11.42578125" style="1601"/>
  </cols>
  <sheetData>
    <row r="2" spans="2:8" ht="15" x14ac:dyDescent="0.25">
      <c r="B2" s="1723" t="s">
        <v>1028</v>
      </c>
      <c r="C2" s="1724"/>
      <c r="D2" s="1724"/>
      <c r="E2" s="1724"/>
      <c r="F2" s="1724"/>
    </row>
    <row r="3" spans="2:8" ht="34.5" customHeight="1" x14ac:dyDescent="0.2">
      <c r="B3" s="1407" t="s">
        <v>1014</v>
      </c>
      <c r="C3" s="1408" t="s">
        <v>1015</v>
      </c>
      <c r="D3" s="1408" t="s">
        <v>1015</v>
      </c>
      <c r="E3" s="1408" t="s">
        <v>1015</v>
      </c>
      <c r="F3" s="1408" t="s">
        <v>1015</v>
      </c>
    </row>
    <row r="4" spans="2:8" ht="12.75" customHeight="1" x14ac:dyDescent="0.2">
      <c r="B4" s="827"/>
      <c r="C4" s="828"/>
      <c r="D4" s="828"/>
      <c r="E4" s="828"/>
      <c r="F4" s="828"/>
    </row>
    <row r="5" spans="2:8" s="1403" customFormat="1" ht="27.75" customHeight="1" x14ac:dyDescent="0.2">
      <c r="B5" s="844" t="s">
        <v>1016</v>
      </c>
      <c r="C5" s="834">
        <f>SUBDIREC!Q21</f>
        <v>0.25</v>
      </c>
      <c r="D5" s="834">
        <f>SUBDIREC!V21</f>
        <v>0.25</v>
      </c>
      <c r="E5" s="834">
        <f>SUBDIREC!Y21</f>
        <v>0.25</v>
      </c>
      <c r="F5" s="834">
        <v>0</v>
      </c>
      <c r="H5" s="1602"/>
    </row>
    <row r="6" spans="2:8" s="1403" customFormat="1" ht="27.75" customHeight="1" x14ac:dyDescent="0.2">
      <c r="B6" s="1404" t="s">
        <v>26</v>
      </c>
      <c r="C6" s="831"/>
      <c r="D6" s="831"/>
      <c r="E6" s="831"/>
      <c r="F6" s="831"/>
      <c r="H6" s="1602"/>
    </row>
    <row r="7" spans="2:8" s="1406" customFormat="1" ht="27.75" customHeight="1" x14ac:dyDescent="0.2">
      <c r="B7" s="835" t="s">
        <v>1024</v>
      </c>
      <c r="C7" s="832">
        <f>'TH SG'!O112</f>
        <v>0.25</v>
      </c>
      <c r="D7" s="832">
        <f>'TH SG'!U112</f>
        <v>0.17857142857142858</v>
      </c>
      <c r="E7" s="832">
        <f>'TH SG'!X112</f>
        <v>0.20454545454545456</v>
      </c>
      <c r="F7" s="832">
        <v>0</v>
      </c>
      <c r="H7" s="1603"/>
    </row>
    <row r="8" spans="2:8" s="1406" customFormat="1" ht="27.75" customHeight="1" x14ac:dyDescent="0.2">
      <c r="B8" s="835" t="s">
        <v>1025</v>
      </c>
      <c r="C8" s="832">
        <f>INFORMATICA!N62</f>
        <v>0.13981481481481481</v>
      </c>
      <c r="D8" s="832">
        <f>INFORMATICA!U62</f>
        <v>0.25</v>
      </c>
      <c r="E8" s="832">
        <f>INFORMATICA!X62</f>
        <v>0.2196969696969697</v>
      </c>
      <c r="F8" s="832">
        <v>0</v>
      </c>
      <c r="H8" s="1603"/>
    </row>
    <row r="9" spans="2:8" s="1406" customFormat="1" ht="27.75" customHeight="1" x14ac:dyDescent="0.2">
      <c r="B9" s="835" t="s">
        <v>1026</v>
      </c>
      <c r="C9" s="832">
        <f>'GRUPO INMUEBLES SG'!S23</f>
        <v>0.25</v>
      </c>
      <c r="D9" s="832">
        <f>'GRUPO INMUEBLES SG'!X23</f>
        <v>0.25</v>
      </c>
      <c r="E9" s="832">
        <f>'GRUPO INMUEBLES SG'!AA23</f>
        <v>0.25</v>
      </c>
      <c r="F9" s="832">
        <v>0</v>
      </c>
      <c r="H9" s="1603" t="s">
        <v>2078</v>
      </c>
    </row>
    <row r="10" spans="2:8" s="1406" customFormat="1" ht="27.75" customHeight="1" x14ac:dyDescent="0.2">
      <c r="B10" s="835" t="s">
        <v>1027</v>
      </c>
      <c r="C10" s="832">
        <f>'ASESORIAS SG'!P24</f>
        <v>0.1388888888888889</v>
      </c>
      <c r="D10" s="832">
        <f>'ASESORIAS SG'!X24</f>
        <v>0.25</v>
      </c>
      <c r="E10" s="832" t="str">
        <f>'ASESORIAS SG'!AA24</f>
        <v>N/A</v>
      </c>
      <c r="F10" s="832">
        <v>0</v>
      </c>
      <c r="H10" s="1603" t="s">
        <v>2078</v>
      </c>
    </row>
    <row r="11" spans="2:8" s="1403" customFormat="1" ht="27.75" customHeight="1" x14ac:dyDescent="0.2">
      <c r="B11" s="844" t="s">
        <v>1018</v>
      </c>
      <c r="C11" s="833"/>
      <c r="D11" s="831"/>
      <c r="E11" s="831"/>
      <c r="F11" s="831"/>
      <c r="H11" s="1602"/>
    </row>
    <row r="12" spans="2:8" s="1406" customFormat="1" ht="27.75" customHeight="1" x14ac:dyDescent="0.2">
      <c r="B12" s="835" t="s">
        <v>1020</v>
      </c>
      <c r="C12" s="832">
        <f>TELECO!Q114</f>
        <v>0.125</v>
      </c>
      <c r="D12" s="832">
        <f>TELECO!V114</f>
        <v>0.15</v>
      </c>
      <c r="E12" s="832">
        <f>TELECO!Y114</f>
        <v>0.19166666666666668</v>
      </c>
      <c r="F12" s="832">
        <v>0</v>
      </c>
      <c r="H12" s="1603"/>
    </row>
    <row r="13" spans="2:8" s="1406" customFormat="1" ht="27.75" customHeight="1" x14ac:dyDescent="0.2">
      <c r="B13" s="835" t="s">
        <v>1021</v>
      </c>
      <c r="C13" s="832">
        <f>DIA!S112</f>
        <v>0.1</v>
      </c>
      <c r="D13" s="832">
        <f>DIA!W112</f>
        <v>0.12234042553191489</v>
      </c>
      <c r="E13" s="832">
        <f>DIA!AA112</f>
        <v>0.21153846153846154</v>
      </c>
      <c r="F13" s="832">
        <v>0</v>
      </c>
      <c r="H13" s="1603" t="s">
        <v>2078</v>
      </c>
    </row>
    <row r="14" spans="2:8" s="1406" customFormat="1" ht="27.75" customHeight="1" x14ac:dyDescent="0.2">
      <c r="B14" s="835" t="s">
        <v>1022</v>
      </c>
      <c r="C14" s="832">
        <f>DSA!Q125</f>
        <v>0.2</v>
      </c>
      <c r="D14" s="832">
        <f>DSA!V125</f>
        <v>0.2</v>
      </c>
      <c r="E14" s="832">
        <f>DSA!Y125</f>
        <v>0.2</v>
      </c>
      <c r="F14" s="832">
        <v>0</v>
      </c>
      <c r="H14" s="1603"/>
    </row>
    <row r="15" spans="2:8" s="1403" customFormat="1" ht="27.75" customHeight="1" x14ac:dyDescent="0.2">
      <c r="B15" s="1404" t="s">
        <v>1023</v>
      </c>
      <c r="C15" s="831"/>
      <c r="D15" s="831"/>
      <c r="E15" s="831"/>
      <c r="F15" s="831"/>
      <c r="H15" s="1602"/>
    </row>
    <row r="16" spans="2:8" s="1406" customFormat="1" ht="27.75" customHeight="1" x14ac:dyDescent="0.2">
      <c r="B16" s="835" t="s">
        <v>1019</v>
      </c>
      <c r="C16" s="832">
        <f>SSOAC!M26</f>
        <v>3.5714285714285712E-2</v>
      </c>
      <c r="D16" s="832">
        <f>SSOAC!U26</f>
        <v>0.25</v>
      </c>
      <c r="E16" s="832">
        <f>SSOAC!X26</f>
        <v>0.22222222222222221</v>
      </c>
      <c r="F16" s="832">
        <v>0</v>
      </c>
      <c r="H16" s="1603"/>
    </row>
    <row r="17" spans="2:8" s="1403" customFormat="1" ht="27.75" customHeight="1" x14ac:dyDescent="0.2">
      <c r="B17" s="844" t="s">
        <v>1017</v>
      </c>
      <c r="C17" s="834">
        <f>CEA!Q190</f>
        <v>0.20909090909090908</v>
      </c>
      <c r="D17" s="834">
        <f>CEA!V190</f>
        <v>0.1640625</v>
      </c>
      <c r="E17" s="834">
        <f>CEA!Y190</f>
        <v>0.11224489795918367</v>
      </c>
      <c r="F17" s="834">
        <v>0</v>
      </c>
      <c r="H17" s="1602" t="s">
        <v>2078</v>
      </c>
    </row>
    <row r="18" spans="2:8" s="1406" customFormat="1" ht="27.75" customHeight="1" x14ac:dyDescent="0.2">
      <c r="B18" s="835"/>
      <c r="C18" s="1405"/>
      <c r="D18" s="1405"/>
      <c r="E18" s="1405"/>
      <c r="F18" s="1405"/>
      <c r="H18" s="1603"/>
    </row>
    <row r="19" spans="2:8" s="1406" customFormat="1" ht="24" customHeight="1" x14ac:dyDescent="0.2">
      <c r="B19" s="829" t="s">
        <v>36</v>
      </c>
      <c r="C19" s="1471">
        <v>0.17</v>
      </c>
      <c r="D19" s="1471">
        <v>0.20649999999999999</v>
      </c>
      <c r="E19" s="1471">
        <v>0.2069</v>
      </c>
      <c r="F19" s="830"/>
      <c r="G19" s="1654"/>
      <c r="H19" s="1603"/>
    </row>
  </sheetData>
  <mergeCells count="1">
    <mergeCell ref="B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3:Z26"/>
  <sheetViews>
    <sheetView zoomScale="90" zoomScaleNormal="90" workbookViewId="0">
      <pane xSplit="2" ySplit="7" topLeftCell="C13" activePane="bottomRight" state="frozen"/>
      <selection pane="topRight" activeCell="C1" sqref="C1"/>
      <selection pane="bottomLeft" activeCell="A8" sqref="A8"/>
      <selection pane="bottomRight" activeCell="Z11" sqref="Z11"/>
    </sheetView>
  </sheetViews>
  <sheetFormatPr baseColWidth="10" defaultRowHeight="12" x14ac:dyDescent="0.2"/>
  <cols>
    <col min="1" max="1" width="41.42578125" style="846" customWidth="1"/>
    <col min="2" max="2" width="43.5703125" style="846" customWidth="1"/>
    <col min="3" max="3" width="18" style="846" customWidth="1"/>
    <col min="4" max="4" width="20.42578125" style="1469" customWidth="1"/>
    <col min="5" max="5" width="37.85546875" style="846" customWidth="1"/>
    <col min="6" max="6" width="16.140625" style="849" hidden="1" customWidth="1"/>
    <col min="7" max="7" width="13.140625" style="849" hidden="1" customWidth="1"/>
    <col min="8" max="8" width="17.28515625" style="849" hidden="1" customWidth="1"/>
    <col min="9" max="9" width="21.140625" style="849" hidden="1" customWidth="1"/>
    <col min="10" max="10" width="21.140625" style="846" hidden="1" customWidth="1"/>
    <col min="11" max="11" width="17.5703125" style="846" hidden="1" customWidth="1"/>
    <col min="12" max="12" width="14.85546875" style="846" hidden="1" customWidth="1"/>
    <col min="13" max="13" width="15.28515625" style="846" hidden="1" customWidth="1"/>
    <col min="14" max="14" width="18.85546875" style="846" hidden="1" customWidth="1"/>
    <col min="15" max="15" width="25" style="846" hidden="1" customWidth="1"/>
    <col min="16" max="16" width="16.5703125" style="848" hidden="1" customWidth="1"/>
    <col min="17" max="17" width="20.42578125" style="846" hidden="1" customWidth="1"/>
    <col min="18" max="18" width="17.28515625" style="846" hidden="1" customWidth="1"/>
    <col min="19" max="19" width="16.5703125" style="846" hidden="1" customWidth="1"/>
    <col min="20" max="20" width="34.140625" style="846" hidden="1" customWidth="1"/>
    <col min="21" max="21" width="21.7109375" style="846" hidden="1" customWidth="1"/>
    <col min="22" max="22" width="42.5703125" style="846" hidden="1" customWidth="1"/>
    <col min="23" max="23" width="45.5703125" style="846" customWidth="1"/>
    <col min="24" max="24" width="21.7109375" style="846" customWidth="1"/>
    <col min="25" max="25" width="42.5703125" style="846" customWidth="1"/>
    <col min="26" max="26" width="11.42578125" style="849" customWidth="1"/>
    <col min="27" max="16384" width="11.42578125" style="846"/>
  </cols>
  <sheetData>
    <row r="3" spans="1:26" ht="52.5" customHeight="1" x14ac:dyDescent="0.2">
      <c r="A3" s="1731" t="s">
        <v>699</v>
      </c>
      <c r="B3" s="1732"/>
      <c r="C3" s="1732"/>
      <c r="D3" s="1732"/>
      <c r="E3" s="1732"/>
      <c r="F3" s="1732"/>
      <c r="G3" s="1732"/>
      <c r="H3" s="1732"/>
      <c r="I3" s="1732"/>
      <c r="J3" s="1732"/>
      <c r="K3" s="1732"/>
      <c r="L3" s="1732"/>
      <c r="M3" s="1732"/>
      <c r="N3" s="1732"/>
      <c r="O3" s="1732"/>
      <c r="P3" s="1732"/>
      <c r="Q3" s="1732"/>
      <c r="R3" s="1732"/>
      <c r="S3" s="1732"/>
      <c r="T3" s="1732"/>
      <c r="U3" s="1732"/>
      <c r="V3" s="1732"/>
    </row>
    <row r="4" spans="1:26" ht="12.75" thickBot="1" x14ac:dyDescent="0.25">
      <c r="A4" s="847"/>
      <c r="B4" s="847"/>
      <c r="C4" s="847"/>
      <c r="D4" s="1120"/>
      <c r="E4" s="847"/>
      <c r="F4" s="848"/>
      <c r="G4" s="848"/>
      <c r="H4" s="848"/>
      <c r="I4" s="848"/>
      <c r="J4" s="847"/>
      <c r="K4" s="847"/>
      <c r="L4" s="847"/>
      <c r="M4" s="847"/>
      <c r="N4" s="847"/>
      <c r="O4" s="847"/>
    </row>
    <row r="5" spans="1:26" ht="22.5" customHeight="1" thickTop="1" thickBot="1" x14ac:dyDescent="0.25">
      <c r="A5" s="1733" t="s">
        <v>41</v>
      </c>
      <c r="B5" s="1733" t="s">
        <v>42</v>
      </c>
      <c r="C5" s="1733" t="s">
        <v>43</v>
      </c>
      <c r="D5" s="1734" t="s">
        <v>182</v>
      </c>
      <c r="E5" s="1735" t="s">
        <v>183</v>
      </c>
      <c r="F5" s="1733" t="s">
        <v>184</v>
      </c>
      <c r="G5" s="1733" t="s">
        <v>185</v>
      </c>
      <c r="H5" s="1733" t="s">
        <v>186</v>
      </c>
      <c r="I5" s="1736" t="s">
        <v>49</v>
      </c>
      <c r="J5" s="1736"/>
      <c r="K5" s="1736"/>
      <c r="L5" s="1736"/>
      <c r="M5" s="1736"/>
      <c r="N5" s="1736"/>
      <c r="O5" s="1725" t="s">
        <v>981</v>
      </c>
      <c r="P5" s="1726"/>
      <c r="Q5" s="1727"/>
      <c r="R5" s="1737" t="s">
        <v>1410</v>
      </c>
      <c r="S5" s="1738"/>
      <c r="T5" s="1725" t="s">
        <v>1553</v>
      </c>
      <c r="U5" s="1726"/>
      <c r="V5" s="1727"/>
      <c r="W5" s="1725" t="s">
        <v>1887</v>
      </c>
      <c r="X5" s="1726"/>
      <c r="Y5" s="1727"/>
    </row>
    <row r="6" spans="1:26" ht="22.5" customHeight="1" thickTop="1" thickBot="1" x14ac:dyDescent="0.25">
      <c r="A6" s="1733"/>
      <c r="B6" s="1733"/>
      <c r="C6" s="1733"/>
      <c r="D6" s="1734"/>
      <c r="E6" s="1735"/>
      <c r="F6" s="1733"/>
      <c r="G6" s="1733"/>
      <c r="H6" s="1733"/>
      <c r="I6" s="1736"/>
      <c r="J6" s="1736"/>
      <c r="K6" s="1736"/>
      <c r="L6" s="1736"/>
      <c r="M6" s="1736"/>
      <c r="N6" s="1736"/>
      <c r="O6" s="1728"/>
      <c r="P6" s="1729"/>
      <c r="Q6" s="1730"/>
      <c r="R6" s="1739"/>
      <c r="S6" s="1740"/>
      <c r="T6" s="1728"/>
      <c r="U6" s="1729"/>
      <c r="V6" s="1730"/>
      <c r="W6" s="1728"/>
      <c r="X6" s="1729"/>
      <c r="Y6" s="1730"/>
    </row>
    <row r="7" spans="1:26" ht="47.25" customHeight="1" thickTop="1" thickBot="1" x14ac:dyDescent="0.25">
      <c r="A7" s="1733"/>
      <c r="B7" s="1733"/>
      <c r="C7" s="1733"/>
      <c r="D7" s="1734"/>
      <c r="E7" s="861" t="s">
        <v>50</v>
      </c>
      <c r="F7" s="862" t="s">
        <v>51</v>
      </c>
      <c r="G7" s="862" t="s">
        <v>52</v>
      </c>
      <c r="H7" s="862" t="s">
        <v>53</v>
      </c>
      <c r="I7" s="862" t="s">
        <v>54</v>
      </c>
      <c r="J7" s="862" t="s">
        <v>187</v>
      </c>
      <c r="K7" s="862" t="s">
        <v>188</v>
      </c>
      <c r="L7" s="862" t="s">
        <v>59</v>
      </c>
      <c r="M7" s="861" t="s">
        <v>189</v>
      </c>
      <c r="N7" s="861" t="s">
        <v>190</v>
      </c>
      <c r="O7" s="863" t="s">
        <v>984</v>
      </c>
      <c r="P7" s="863" t="s">
        <v>982</v>
      </c>
      <c r="Q7" s="863" t="s">
        <v>991</v>
      </c>
      <c r="R7" s="939" t="s">
        <v>969</v>
      </c>
      <c r="S7" s="899" t="s">
        <v>1112</v>
      </c>
      <c r="T7" s="863" t="s">
        <v>984</v>
      </c>
      <c r="U7" s="863" t="s">
        <v>982</v>
      </c>
      <c r="V7" s="863" t="s">
        <v>991</v>
      </c>
      <c r="W7" s="863" t="s">
        <v>984</v>
      </c>
      <c r="X7" s="863" t="s">
        <v>982</v>
      </c>
      <c r="Y7" s="863" t="s">
        <v>991</v>
      </c>
    </row>
    <row r="8" spans="1:26" s="858" customFormat="1" ht="39" customHeight="1" thickTop="1" x14ac:dyDescent="0.2">
      <c r="A8" s="917" t="s">
        <v>1413</v>
      </c>
      <c r="B8" s="971" t="s">
        <v>1421</v>
      </c>
      <c r="C8" s="907"/>
      <c r="D8" s="1466">
        <f>SUM(D9:D14)</f>
        <v>2400000000</v>
      </c>
      <c r="E8" s="908"/>
      <c r="F8" s="909"/>
      <c r="G8" s="909"/>
      <c r="H8" s="909"/>
      <c r="I8" s="909"/>
      <c r="J8" s="910"/>
      <c r="K8" s="910"/>
      <c r="L8" s="910"/>
      <c r="M8" s="911"/>
      <c r="N8" s="912"/>
      <c r="O8" s="913"/>
      <c r="P8" s="914"/>
      <c r="Q8" s="915"/>
      <c r="R8" s="916"/>
      <c r="S8" s="915"/>
      <c r="T8" s="913"/>
      <c r="U8" s="914"/>
      <c r="V8" s="915"/>
      <c r="W8" s="913"/>
      <c r="X8" s="914"/>
      <c r="Y8" s="915"/>
      <c r="Z8" s="1529"/>
    </row>
    <row r="9" spans="1:26" s="858" customFormat="1" ht="156" x14ac:dyDescent="0.2">
      <c r="A9" s="864" t="s">
        <v>1409</v>
      </c>
      <c r="B9" s="851" t="s">
        <v>216</v>
      </c>
      <c r="C9" s="852" t="s">
        <v>192</v>
      </c>
      <c r="D9" s="1533">
        <v>763000000</v>
      </c>
      <c r="E9" s="2124" t="s">
        <v>1428</v>
      </c>
      <c r="F9" s="2117" t="s">
        <v>700</v>
      </c>
      <c r="G9" s="2117" t="s">
        <v>65</v>
      </c>
      <c r="H9" s="2117" t="s">
        <v>74</v>
      </c>
      <c r="I9" s="2117" t="s">
        <v>193</v>
      </c>
      <c r="J9" s="2119" t="s">
        <v>193</v>
      </c>
      <c r="K9" s="2119" t="s">
        <v>4</v>
      </c>
      <c r="L9" s="2118" t="s">
        <v>6</v>
      </c>
      <c r="M9" s="2125">
        <v>2016</v>
      </c>
      <c r="N9" s="2126" t="s">
        <v>10</v>
      </c>
      <c r="O9" s="2127"/>
      <c r="P9" s="2128" t="s">
        <v>983</v>
      </c>
      <c r="Q9" s="2129" t="s">
        <v>1429</v>
      </c>
      <c r="R9" s="2130" t="s">
        <v>1030</v>
      </c>
      <c r="S9" s="2129" t="s">
        <v>1031</v>
      </c>
      <c r="T9" s="2127"/>
      <c r="U9" s="2128" t="s">
        <v>983</v>
      </c>
      <c r="V9" s="2129" t="s">
        <v>1888</v>
      </c>
      <c r="W9" s="2127" t="s">
        <v>1902</v>
      </c>
      <c r="X9" s="2128" t="s">
        <v>983</v>
      </c>
      <c r="Y9" s="2129" t="s">
        <v>1889</v>
      </c>
      <c r="Z9" s="1529">
        <f>2679/2</f>
        <v>1339.5</v>
      </c>
    </row>
    <row r="10" spans="1:26" s="858" customFormat="1" ht="123.75" customHeight="1" x14ac:dyDescent="0.2">
      <c r="A10" s="865" t="s">
        <v>1409</v>
      </c>
      <c r="B10" s="851" t="s">
        <v>216</v>
      </c>
      <c r="C10" s="1418" t="s">
        <v>192</v>
      </c>
      <c r="D10" s="1533">
        <v>517000000</v>
      </c>
      <c r="E10" s="2116" t="s">
        <v>1602</v>
      </c>
      <c r="F10" s="2117" t="s">
        <v>700</v>
      </c>
      <c r="G10" s="2117" t="s">
        <v>65</v>
      </c>
      <c r="H10" s="2117" t="s">
        <v>74</v>
      </c>
      <c r="I10" s="2118">
        <v>43221</v>
      </c>
      <c r="J10" s="2118">
        <v>43252</v>
      </c>
      <c r="K10" s="2119">
        <v>43282</v>
      </c>
      <c r="L10" s="2119">
        <v>43282</v>
      </c>
      <c r="M10" s="2119">
        <v>43282</v>
      </c>
      <c r="N10" s="2120">
        <v>43405</v>
      </c>
      <c r="O10" s="1440"/>
      <c r="P10" s="2121" t="s">
        <v>193</v>
      </c>
      <c r="Q10" s="2122"/>
      <c r="R10" s="2123"/>
      <c r="S10" s="2122"/>
      <c r="T10" s="1440" t="s">
        <v>1591</v>
      </c>
      <c r="U10" s="2121" t="s">
        <v>983</v>
      </c>
      <c r="V10" s="2122" t="s">
        <v>1719</v>
      </c>
      <c r="W10" s="1440" t="s">
        <v>1901</v>
      </c>
      <c r="X10" s="2121" t="s">
        <v>983</v>
      </c>
      <c r="Y10" s="2122" t="s">
        <v>1900</v>
      </c>
      <c r="Z10" s="1529">
        <v>1117</v>
      </c>
    </row>
    <row r="11" spans="1:26" s="858" customFormat="1" ht="87.75" customHeight="1" x14ac:dyDescent="0.2">
      <c r="A11" s="865" t="s">
        <v>1409</v>
      </c>
      <c r="B11" s="860" t="s">
        <v>216</v>
      </c>
      <c r="C11" s="1418" t="s">
        <v>192</v>
      </c>
      <c r="D11" s="1531">
        <v>120000000</v>
      </c>
      <c r="E11" s="850" t="s">
        <v>698</v>
      </c>
      <c r="F11" s="852" t="s">
        <v>700</v>
      </c>
      <c r="G11" s="852" t="s">
        <v>65</v>
      </c>
      <c r="H11" s="852" t="s">
        <v>74</v>
      </c>
      <c r="I11" s="1416">
        <v>43252</v>
      </c>
      <c r="J11" s="853">
        <v>43282</v>
      </c>
      <c r="K11" s="853">
        <v>43313</v>
      </c>
      <c r="L11" s="853">
        <v>43435</v>
      </c>
      <c r="M11" s="853">
        <v>43435</v>
      </c>
      <c r="N11" s="859">
        <v>44896</v>
      </c>
      <c r="O11" s="856"/>
      <c r="P11" s="857" t="s">
        <v>193</v>
      </c>
      <c r="Q11" s="866"/>
      <c r="R11" s="885"/>
      <c r="S11" s="866"/>
      <c r="T11" s="1439" t="s">
        <v>1592</v>
      </c>
      <c r="U11" s="857" t="s">
        <v>700</v>
      </c>
      <c r="V11" s="866" t="s">
        <v>1724</v>
      </c>
      <c r="W11" s="1440" t="s">
        <v>1904</v>
      </c>
      <c r="X11" s="857" t="s">
        <v>700</v>
      </c>
      <c r="Y11" s="1440" t="s">
        <v>1891</v>
      </c>
      <c r="Z11" s="1529">
        <f>Z9-Z10</f>
        <v>222.5</v>
      </c>
    </row>
    <row r="12" spans="1:26" s="858" customFormat="1" ht="112.5" customHeight="1" x14ac:dyDescent="0.2">
      <c r="A12" s="865" t="s">
        <v>1430</v>
      </c>
      <c r="B12" s="856" t="s">
        <v>1720</v>
      </c>
      <c r="C12" s="1418" t="s">
        <v>192</v>
      </c>
      <c r="D12" s="1533">
        <v>400000000</v>
      </c>
      <c r="E12" s="1534" t="s">
        <v>1431</v>
      </c>
      <c r="F12" s="852" t="s">
        <v>700</v>
      </c>
      <c r="G12" s="852" t="s">
        <v>65</v>
      </c>
      <c r="H12" s="852" t="s">
        <v>74</v>
      </c>
      <c r="I12" s="852" t="s">
        <v>193</v>
      </c>
      <c r="J12" s="853" t="s">
        <v>193</v>
      </c>
      <c r="K12" s="1416" t="s">
        <v>4</v>
      </c>
      <c r="L12" s="1416" t="s">
        <v>8</v>
      </c>
      <c r="M12" s="854">
        <v>2016</v>
      </c>
      <c r="N12" s="855" t="s">
        <v>10</v>
      </c>
      <c r="O12" s="856"/>
      <c r="P12" s="857" t="s">
        <v>983</v>
      </c>
      <c r="Q12" s="866" t="s">
        <v>1412</v>
      </c>
      <c r="R12" s="885" t="s">
        <v>1032</v>
      </c>
      <c r="S12" s="866" t="s">
        <v>1033</v>
      </c>
      <c r="T12" s="856"/>
      <c r="U12" s="857" t="s">
        <v>983</v>
      </c>
      <c r="V12" s="866" t="s">
        <v>1721</v>
      </c>
      <c r="W12" s="856" t="s">
        <v>1905</v>
      </c>
      <c r="X12" s="857" t="s">
        <v>983</v>
      </c>
      <c r="Y12" s="2131" t="s">
        <v>1890</v>
      </c>
      <c r="Z12" s="1529"/>
    </row>
    <row r="13" spans="1:26" s="858" customFormat="1" ht="76.5" customHeight="1" x14ac:dyDescent="0.2">
      <c r="A13" s="865" t="s">
        <v>1430</v>
      </c>
      <c r="B13" s="856" t="s">
        <v>697</v>
      </c>
      <c r="C13" s="1418" t="s">
        <v>192</v>
      </c>
      <c r="D13" s="1467">
        <v>500000000</v>
      </c>
      <c r="E13" s="2116" t="s">
        <v>1432</v>
      </c>
      <c r="F13" s="2117" t="s">
        <v>700</v>
      </c>
      <c r="G13" s="2117" t="s">
        <v>65</v>
      </c>
      <c r="H13" s="2117" t="s">
        <v>74</v>
      </c>
      <c r="I13" s="2118">
        <v>43221</v>
      </c>
      <c r="J13" s="2118">
        <v>43252</v>
      </c>
      <c r="K13" s="2119">
        <v>43282</v>
      </c>
      <c r="L13" s="2119">
        <v>43282</v>
      </c>
      <c r="M13" s="2119">
        <v>43282</v>
      </c>
      <c r="N13" s="2120">
        <v>43405</v>
      </c>
      <c r="O13" s="1440"/>
      <c r="P13" s="2121" t="s">
        <v>193</v>
      </c>
      <c r="Q13" s="2122"/>
      <c r="R13" s="2123"/>
      <c r="S13" s="2122"/>
      <c r="T13" s="1440" t="s">
        <v>1593</v>
      </c>
      <c r="U13" s="2121" t="s">
        <v>1725</v>
      </c>
      <c r="V13" s="2122" t="s">
        <v>1722</v>
      </c>
      <c r="W13" s="1440" t="s">
        <v>1899</v>
      </c>
      <c r="X13" s="2121" t="s">
        <v>1725</v>
      </c>
      <c r="Y13" s="2122" t="s">
        <v>1903</v>
      </c>
      <c r="Z13" s="1529"/>
    </row>
    <row r="14" spans="1:26" s="858" customFormat="1" ht="68.25" customHeight="1" thickBot="1" x14ac:dyDescent="0.25">
      <c r="A14" s="867" t="s">
        <v>1430</v>
      </c>
      <c r="B14" s="868" t="s">
        <v>697</v>
      </c>
      <c r="C14" s="1419" t="s">
        <v>192</v>
      </c>
      <c r="D14" s="1532">
        <v>100000000</v>
      </c>
      <c r="E14" s="869" t="s">
        <v>696</v>
      </c>
      <c r="F14" s="870" t="s">
        <v>700</v>
      </c>
      <c r="G14" s="870" t="s">
        <v>65</v>
      </c>
      <c r="H14" s="870" t="s">
        <v>74</v>
      </c>
      <c r="I14" s="1417">
        <v>43252</v>
      </c>
      <c r="J14" s="871">
        <v>43282</v>
      </c>
      <c r="K14" s="871">
        <v>43313</v>
      </c>
      <c r="L14" s="871">
        <v>43435</v>
      </c>
      <c r="M14" s="871">
        <v>43435</v>
      </c>
      <c r="N14" s="872">
        <v>44896</v>
      </c>
      <c r="O14" s="868"/>
      <c r="P14" s="873" t="s">
        <v>193</v>
      </c>
      <c r="Q14" s="874"/>
      <c r="R14" s="886"/>
      <c r="S14" s="874"/>
      <c r="T14" s="1439" t="s">
        <v>1592</v>
      </c>
      <c r="U14" s="873" t="s">
        <v>193</v>
      </c>
      <c r="V14" s="874" t="s">
        <v>1723</v>
      </c>
      <c r="W14" s="1440" t="s">
        <v>1892</v>
      </c>
      <c r="X14" s="873" t="s">
        <v>193</v>
      </c>
      <c r="Y14" s="1440" t="s">
        <v>1893</v>
      </c>
      <c r="Z14" s="1529"/>
    </row>
    <row r="15" spans="1:26" s="884" customFormat="1" ht="23.25" customHeight="1" thickTop="1" thickBot="1" x14ac:dyDescent="0.25">
      <c r="A15" s="880"/>
      <c r="B15" s="881"/>
      <c r="C15" s="881" t="s">
        <v>200</v>
      </c>
      <c r="D15" s="1128">
        <f>+D8</f>
        <v>2400000000</v>
      </c>
      <c r="E15" s="882"/>
      <c r="F15" s="879"/>
      <c r="G15" s="879"/>
      <c r="H15" s="879"/>
      <c r="I15" s="879"/>
      <c r="J15" s="881"/>
      <c r="K15" s="881"/>
      <c r="L15" s="881"/>
      <c r="M15" s="881"/>
      <c r="N15" s="881"/>
      <c r="O15" s="881"/>
      <c r="P15" s="879"/>
      <c r="Q15" s="883"/>
      <c r="R15" s="881"/>
      <c r="S15" s="883"/>
      <c r="T15" s="881"/>
      <c r="U15" s="879"/>
      <c r="V15" s="883"/>
      <c r="W15" s="881"/>
      <c r="X15" s="879"/>
      <c r="Y15" s="883"/>
      <c r="Z15" s="1530"/>
    </row>
    <row r="16" spans="1:26" ht="13.5" thickTop="1" thickBot="1" x14ac:dyDescent="0.25">
      <c r="A16" s="875"/>
      <c r="B16" s="875"/>
      <c r="C16" s="875"/>
      <c r="D16" s="1468"/>
      <c r="E16" s="876"/>
      <c r="F16" s="877"/>
      <c r="G16" s="877"/>
      <c r="H16" s="877"/>
      <c r="I16" s="877"/>
      <c r="J16" s="875"/>
      <c r="K16" s="875"/>
      <c r="L16" s="875"/>
      <c r="M16" s="875"/>
      <c r="N16" s="875"/>
      <c r="O16" s="875"/>
      <c r="P16" s="878"/>
      <c r="Q16" s="875"/>
      <c r="R16" s="875"/>
      <c r="S16" s="875"/>
      <c r="T16" s="875"/>
      <c r="U16" s="878"/>
      <c r="V16" s="875"/>
      <c r="W16" s="875"/>
      <c r="X16" s="878"/>
      <c r="Y16" s="875"/>
    </row>
    <row r="17" spans="15:25" ht="12.75" thickTop="1" x14ac:dyDescent="0.2">
      <c r="O17" s="921" t="s">
        <v>985</v>
      </c>
      <c r="P17" s="922">
        <v>6</v>
      </c>
      <c r="Q17" s="923">
        <v>1</v>
      </c>
      <c r="T17" s="921" t="s">
        <v>985</v>
      </c>
      <c r="U17" s="922">
        <v>6</v>
      </c>
      <c r="V17" s="923"/>
      <c r="W17" s="921" t="s">
        <v>985</v>
      </c>
      <c r="X17" s="922">
        <v>6</v>
      </c>
      <c r="Y17" s="923"/>
    </row>
    <row r="18" spans="15:25" x14ac:dyDescent="0.2">
      <c r="O18" s="924" t="s">
        <v>986</v>
      </c>
      <c r="P18" s="918">
        <v>3</v>
      </c>
      <c r="Q18" s="925"/>
      <c r="T18" s="924" t="s">
        <v>1554</v>
      </c>
      <c r="U18" s="918">
        <v>4</v>
      </c>
      <c r="V18" s="925"/>
      <c r="W18" s="926" t="s">
        <v>1894</v>
      </c>
      <c r="X18" s="918">
        <v>4</v>
      </c>
      <c r="Y18" s="925"/>
    </row>
    <row r="19" spans="15:25" x14ac:dyDescent="0.2">
      <c r="O19" s="924" t="s">
        <v>989</v>
      </c>
      <c r="P19" s="918">
        <v>3</v>
      </c>
      <c r="Q19" s="925"/>
      <c r="T19" s="924" t="s">
        <v>1556</v>
      </c>
      <c r="U19" s="918">
        <v>4</v>
      </c>
      <c r="V19" s="925"/>
      <c r="W19" s="924" t="s">
        <v>1895</v>
      </c>
      <c r="X19" s="918">
        <v>4</v>
      </c>
      <c r="Y19" s="925"/>
    </row>
    <row r="20" spans="15:25" x14ac:dyDescent="0.2">
      <c r="O20" s="924" t="s">
        <v>987</v>
      </c>
      <c r="P20" s="919">
        <f>P18/P19</f>
        <v>1</v>
      </c>
      <c r="Q20" s="925"/>
      <c r="T20" s="924" t="s">
        <v>987</v>
      </c>
      <c r="U20" s="919">
        <v>1</v>
      </c>
      <c r="V20" s="925"/>
      <c r="W20" s="924" t="s">
        <v>987</v>
      </c>
      <c r="X20" s="919">
        <v>1</v>
      </c>
      <c r="Y20" s="925"/>
    </row>
    <row r="21" spans="15:25" x14ac:dyDescent="0.2">
      <c r="O21" s="926" t="s">
        <v>988</v>
      </c>
      <c r="P21" s="920">
        <f>(P20*25%)/100</f>
        <v>2.5000000000000001E-3</v>
      </c>
      <c r="Q21" s="927">
        <v>0.25</v>
      </c>
      <c r="T21" s="926" t="s">
        <v>988</v>
      </c>
      <c r="U21" s="920">
        <v>2.5000000000000001E-3</v>
      </c>
      <c r="V21" s="927">
        <v>0.25</v>
      </c>
      <c r="W21" s="926" t="s">
        <v>988</v>
      </c>
      <c r="X21" s="920">
        <v>2.5000000000000001E-3</v>
      </c>
      <c r="Y21" s="927">
        <v>0.25</v>
      </c>
    </row>
    <row r="22" spans="15:25" x14ac:dyDescent="0.2">
      <c r="O22" s="928"/>
      <c r="P22" s="918"/>
      <c r="Q22" s="925"/>
      <c r="T22" s="928"/>
      <c r="U22" s="918"/>
      <c r="V22" s="925"/>
      <c r="W22" s="928"/>
      <c r="X22" s="918"/>
      <c r="Y22" s="925"/>
    </row>
    <row r="23" spans="15:25" x14ac:dyDescent="0.2">
      <c r="O23" s="924" t="s">
        <v>990</v>
      </c>
      <c r="P23" s="918">
        <v>0</v>
      </c>
      <c r="Q23" s="925"/>
      <c r="T23" s="924" t="s">
        <v>990</v>
      </c>
      <c r="U23" s="918">
        <v>0</v>
      </c>
      <c r="V23" s="925"/>
      <c r="W23" s="924" t="s">
        <v>990</v>
      </c>
      <c r="X23" s="918">
        <v>0</v>
      </c>
      <c r="Y23" s="925"/>
    </row>
    <row r="24" spans="15:25" x14ac:dyDescent="0.2">
      <c r="O24" s="924" t="s">
        <v>1029</v>
      </c>
      <c r="P24" s="918">
        <v>0</v>
      </c>
      <c r="Q24" s="925"/>
      <c r="T24" s="924" t="s">
        <v>1029</v>
      </c>
      <c r="U24" s="918">
        <v>0</v>
      </c>
      <c r="V24" s="925"/>
      <c r="W24" s="924" t="s">
        <v>1029</v>
      </c>
      <c r="X24" s="918">
        <v>0</v>
      </c>
      <c r="Y24" s="925"/>
    </row>
    <row r="25" spans="15:25" ht="12.75" thickBot="1" x14ac:dyDescent="0.25">
      <c r="O25" s="929" t="s">
        <v>1010</v>
      </c>
      <c r="P25" s="930">
        <v>4</v>
      </c>
      <c r="Q25" s="931"/>
      <c r="T25" s="929" t="s">
        <v>1555</v>
      </c>
      <c r="U25" s="930">
        <v>2</v>
      </c>
      <c r="V25" s="931"/>
      <c r="W25" s="929" t="s">
        <v>1896</v>
      </c>
      <c r="X25" s="930">
        <v>2</v>
      </c>
      <c r="Y25" s="931"/>
    </row>
    <row r="26" spans="15:25" ht="12.75" thickTop="1" x14ac:dyDescent="0.2"/>
  </sheetData>
  <mergeCells count="14">
    <mergeCell ref="W5:Y6"/>
    <mergeCell ref="T5:V6"/>
    <mergeCell ref="A3:V3"/>
    <mergeCell ref="A5:A7"/>
    <mergeCell ref="B5:B7"/>
    <mergeCell ref="C5:C7"/>
    <mergeCell ref="D5:D7"/>
    <mergeCell ref="E5:E6"/>
    <mergeCell ref="F5:F6"/>
    <mergeCell ref="G5:G6"/>
    <mergeCell ref="H5:H6"/>
    <mergeCell ref="I5:N6"/>
    <mergeCell ref="O5:Q6"/>
    <mergeCell ref="R5:S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3:Z71"/>
  <sheetViews>
    <sheetView zoomScale="90" zoomScaleNormal="90" workbookViewId="0">
      <pane xSplit="2" ySplit="7" topLeftCell="E54" activePane="bottomRight" state="frozen"/>
      <selection pane="topRight" activeCell="C1" sqref="C1"/>
      <selection pane="bottomLeft" activeCell="A8" sqref="A8"/>
      <selection pane="bottomRight" activeCell="X62" sqref="X62"/>
    </sheetView>
  </sheetViews>
  <sheetFormatPr baseColWidth="10" defaultRowHeight="12" x14ac:dyDescent="0.2"/>
  <cols>
    <col min="1" max="1" width="18.140625" style="887" customWidth="1"/>
    <col min="2" max="2" width="33" style="887" customWidth="1"/>
    <col min="3" max="3" width="13.7109375" style="888" customWidth="1"/>
    <col min="4" max="4" width="18.140625" style="1127" bestFit="1" customWidth="1"/>
    <col min="5" max="5" width="22.85546875" style="887" customWidth="1"/>
    <col min="6" max="6" width="17.140625" style="887" customWidth="1"/>
    <col min="7" max="7" width="11.7109375" style="887" customWidth="1"/>
    <col min="8" max="8" width="26.7109375" style="887" customWidth="1"/>
    <col min="9" max="9" width="19.140625" style="887" customWidth="1"/>
    <col min="10" max="10" width="14" style="887" customWidth="1"/>
    <col min="11" max="11" width="18.85546875" style="887" customWidth="1"/>
    <col min="12" max="12" width="18.5703125" style="887" customWidth="1"/>
    <col min="13" max="13" width="21.5703125" style="887" hidden="1" customWidth="1"/>
    <col min="14" max="14" width="22.7109375" style="887" hidden="1" customWidth="1"/>
    <col min="15" max="15" width="37.85546875" style="889" hidden="1" customWidth="1"/>
    <col min="16" max="16" width="12.85546875" style="890" hidden="1" customWidth="1"/>
    <col min="17" max="17" width="18.42578125" style="1030" hidden="1" customWidth="1"/>
    <col min="18" max="18" width="24.42578125" style="887" hidden="1" customWidth="1"/>
    <col min="19" max="19" width="23" style="887" hidden="1" customWidth="1"/>
    <col min="20" max="20" width="51" style="887" hidden="1" customWidth="1"/>
    <col min="21" max="21" width="12.85546875" style="887" hidden="1" customWidth="1"/>
    <col min="22" max="22" width="23" style="898" hidden="1" customWidth="1"/>
    <col min="23" max="23" width="40.5703125" style="887" customWidth="1"/>
    <col min="24" max="24" width="12.85546875" style="887" bestFit="1" customWidth="1"/>
    <col min="25" max="25" width="23" style="898" bestFit="1" customWidth="1"/>
    <col min="26" max="16384" width="11.42578125" style="887"/>
  </cols>
  <sheetData>
    <row r="3" spans="1:26" ht="52.5" customHeight="1" x14ac:dyDescent="0.2">
      <c r="A3" s="1670" t="s">
        <v>1448</v>
      </c>
      <c r="B3" s="1671"/>
      <c r="C3" s="1671"/>
      <c r="D3" s="1671"/>
      <c r="E3" s="1671"/>
      <c r="F3" s="1671"/>
      <c r="G3" s="1671"/>
      <c r="H3" s="1671"/>
      <c r="I3" s="1671"/>
      <c r="J3" s="1671"/>
      <c r="K3" s="1671"/>
      <c r="L3" s="1671"/>
      <c r="M3" s="1671"/>
      <c r="N3" s="1671"/>
      <c r="O3" s="1671"/>
      <c r="P3" s="1671"/>
      <c r="Q3" s="1671"/>
      <c r="R3" s="1671"/>
      <c r="S3" s="1671"/>
      <c r="T3" s="1671"/>
      <c r="U3" s="1671"/>
      <c r="V3" s="1671"/>
      <c r="W3" s="1670"/>
      <c r="X3" s="1671"/>
      <c r="Y3" s="1671"/>
    </row>
    <row r="4" spans="1:26" ht="12.75" thickBot="1" x14ac:dyDescent="0.25">
      <c r="A4" s="897"/>
      <c r="B4" s="897"/>
      <c r="C4" s="898"/>
      <c r="D4" s="1120"/>
      <c r="E4" s="897"/>
      <c r="F4" s="897"/>
      <c r="G4" s="897"/>
      <c r="H4" s="897"/>
      <c r="I4" s="897"/>
      <c r="J4" s="897"/>
      <c r="K4" s="897"/>
      <c r="L4" s="897"/>
      <c r="M4" s="897"/>
      <c r="N4" s="897"/>
    </row>
    <row r="5" spans="1:26" ht="37.5" customHeight="1" thickTop="1" thickBot="1" x14ac:dyDescent="0.25">
      <c r="A5" s="1741" t="s">
        <v>41</v>
      </c>
      <c r="B5" s="1741" t="s">
        <v>42</v>
      </c>
      <c r="C5" s="1741" t="s">
        <v>43</v>
      </c>
      <c r="D5" s="1749" t="s">
        <v>182</v>
      </c>
      <c r="E5" s="1750" t="s">
        <v>183</v>
      </c>
      <c r="F5" s="1741" t="s">
        <v>184</v>
      </c>
      <c r="G5" s="1741" t="s">
        <v>185</v>
      </c>
      <c r="H5" s="1741" t="s">
        <v>186</v>
      </c>
      <c r="I5" s="1754" t="s">
        <v>49</v>
      </c>
      <c r="J5" s="1754"/>
      <c r="K5" s="1754"/>
      <c r="L5" s="1754"/>
      <c r="M5" s="1754"/>
      <c r="N5" s="1754"/>
      <c r="O5" s="1755" t="s">
        <v>981</v>
      </c>
      <c r="P5" s="1755"/>
      <c r="Q5" s="1755"/>
      <c r="R5" s="1737" t="s">
        <v>1410</v>
      </c>
      <c r="S5" s="1738"/>
      <c r="T5" s="1725" t="s">
        <v>1553</v>
      </c>
      <c r="U5" s="1726"/>
      <c r="V5" s="1727"/>
      <c r="W5" s="1725" t="s">
        <v>1887</v>
      </c>
      <c r="X5" s="1726"/>
      <c r="Y5" s="1727"/>
      <c r="Z5" s="1432"/>
    </row>
    <row r="6" spans="1:26" ht="37.5" customHeight="1" thickTop="1" thickBot="1" x14ac:dyDescent="0.25">
      <c r="A6" s="1741"/>
      <c r="B6" s="1741"/>
      <c r="C6" s="1741"/>
      <c r="D6" s="1749"/>
      <c r="E6" s="1750"/>
      <c r="F6" s="1741"/>
      <c r="G6" s="1741"/>
      <c r="H6" s="1741"/>
      <c r="I6" s="1754"/>
      <c r="J6" s="1754"/>
      <c r="K6" s="1754"/>
      <c r="L6" s="1754"/>
      <c r="M6" s="1754"/>
      <c r="N6" s="1754"/>
      <c r="O6" s="1755"/>
      <c r="P6" s="1755"/>
      <c r="Q6" s="1755"/>
      <c r="R6" s="1739"/>
      <c r="S6" s="1740"/>
      <c r="T6" s="1728"/>
      <c r="U6" s="1729"/>
      <c r="V6" s="1730"/>
      <c r="W6" s="1728"/>
      <c r="X6" s="1729"/>
      <c r="Y6" s="1730"/>
      <c r="Z6" s="1432"/>
    </row>
    <row r="7" spans="1:26" ht="75" customHeight="1" thickTop="1" thickBot="1" x14ac:dyDescent="0.25">
      <c r="A7" s="1741"/>
      <c r="B7" s="1741"/>
      <c r="C7" s="1741"/>
      <c r="D7" s="1749"/>
      <c r="E7" s="963" t="s">
        <v>50</v>
      </c>
      <c r="F7" s="964" t="s">
        <v>51</v>
      </c>
      <c r="G7" s="964" t="s">
        <v>52</v>
      </c>
      <c r="H7" s="964" t="s">
        <v>53</v>
      </c>
      <c r="I7" s="964" t="s">
        <v>54</v>
      </c>
      <c r="J7" s="964" t="s">
        <v>187</v>
      </c>
      <c r="K7" s="964" t="s">
        <v>188</v>
      </c>
      <c r="L7" s="964" t="s">
        <v>59</v>
      </c>
      <c r="M7" s="963" t="s">
        <v>189</v>
      </c>
      <c r="N7" s="963" t="s">
        <v>190</v>
      </c>
      <c r="O7" s="863" t="s">
        <v>984</v>
      </c>
      <c r="P7" s="863" t="s">
        <v>982</v>
      </c>
      <c r="Q7" s="863" t="s">
        <v>991</v>
      </c>
      <c r="R7" s="939" t="s">
        <v>969</v>
      </c>
      <c r="S7" s="899" t="s">
        <v>1112</v>
      </c>
      <c r="T7" s="863" t="s">
        <v>984</v>
      </c>
      <c r="U7" s="863" t="s">
        <v>982</v>
      </c>
      <c r="V7" s="863" t="s">
        <v>991</v>
      </c>
      <c r="W7" s="863" t="s">
        <v>984</v>
      </c>
      <c r="X7" s="863" t="s">
        <v>982</v>
      </c>
      <c r="Y7" s="863" t="s">
        <v>991</v>
      </c>
      <c r="Z7" s="1432"/>
    </row>
    <row r="8" spans="1:26" s="858" customFormat="1" ht="43.5" customHeight="1" thickTop="1" x14ac:dyDescent="0.2">
      <c r="A8" s="917" t="s">
        <v>962</v>
      </c>
      <c r="B8" s="971" t="s">
        <v>1422</v>
      </c>
      <c r="C8" s="907"/>
      <c r="D8" s="1123">
        <f>SUM(D9:D24)</f>
        <v>12300000000</v>
      </c>
      <c r="E8" s="908"/>
      <c r="F8" s="909"/>
      <c r="G8" s="909"/>
      <c r="H8" s="909"/>
      <c r="I8" s="909"/>
      <c r="J8" s="910"/>
      <c r="K8" s="910"/>
      <c r="L8" s="910"/>
      <c r="M8" s="911"/>
      <c r="N8" s="909"/>
      <c r="O8" s="913"/>
      <c r="P8" s="914"/>
      <c r="Q8" s="1031"/>
      <c r="R8" s="916"/>
      <c r="S8" s="915"/>
      <c r="T8" s="913"/>
      <c r="U8" s="914"/>
      <c r="V8" s="1031"/>
      <c r="W8" s="913"/>
      <c r="X8" s="914"/>
      <c r="Y8" s="1031"/>
    </row>
    <row r="9" spans="1:26" s="934" customFormat="1" ht="84" x14ac:dyDescent="0.2">
      <c r="A9" s="1745" t="s">
        <v>654</v>
      </c>
      <c r="B9" s="932" t="s">
        <v>653</v>
      </c>
      <c r="C9" s="892" t="s">
        <v>192</v>
      </c>
      <c r="D9" s="1124">
        <v>690000000</v>
      </c>
      <c r="E9" s="891" t="s">
        <v>631</v>
      </c>
      <c r="F9" s="891" t="s">
        <v>579</v>
      </c>
      <c r="G9" s="891" t="s">
        <v>621</v>
      </c>
      <c r="H9" s="952" t="s">
        <v>657</v>
      </c>
      <c r="I9" s="891" t="s">
        <v>442</v>
      </c>
      <c r="J9" s="891" t="s">
        <v>442</v>
      </c>
      <c r="K9" s="891" t="s">
        <v>444</v>
      </c>
      <c r="L9" s="891" t="s">
        <v>576</v>
      </c>
      <c r="M9" s="891" t="s">
        <v>599</v>
      </c>
      <c r="N9" s="891" t="s">
        <v>445</v>
      </c>
      <c r="O9" s="965" t="s">
        <v>1414</v>
      </c>
      <c r="P9" s="901" t="s">
        <v>700</v>
      </c>
      <c r="Q9" s="1032"/>
      <c r="R9" s="940"/>
      <c r="S9" s="933"/>
      <c r="T9" s="965" t="s">
        <v>1604</v>
      </c>
      <c r="U9" s="901" t="s">
        <v>983</v>
      </c>
      <c r="V9" s="1035" t="s">
        <v>1605</v>
      </c>
      <c r="W9" s="965" t="s">
        <v>1906</v>
      </c>
      <c r="X9" s="901" t="s">
        <v>983</v>
      </c>
      <c r="Y9" s="1035" t="s">
        <v>1907</v>
      </c>
    </row>
    <row r="10" spans="1:26" s="934" customFormat="1" ht="96" x14ac:dyDescent="0.2">
      <c r="A10" s="1745"/>
      <c r="B10" s="932" t="s">
        <v>652</v>
      </c>
      <c r="C10" s="892" t="s">
        <v>192</v>
      </c>
      <c r="D10" s="1124">
        <v>3100000000</v>
      </c>
      <c r="E10" s="891" t="s">
        <v>631</v>
      </c>
      <c r="F10" s="891" t="s">
        <v>579</v>
      </c>
      <c r="G10" s="891" t="s">
        <v>621</v>
      </c>
      <c r="H10" s="952" t="s">
        <v>657</v>
      </c>
      <c r="I10" s="891" t="s">
        <v>584</v>
      </c>
      <c r="J10" s="891" t="s">
        <v>584</v>
      </c>
      <c r="K10" s="891" t="s">
        <v>443</v>
      </c>
      <c r="L10" s="891" t="s">
        <v>599</v>
      </c>
      <c r="M10" s="891" t="s">
        <v>608</v>
      </c>
      <c r="N10" s="891" t="s">
        <v>627</v>
      </c>
      <c r="O10" s="966" t="s">
        <v>1414</v>
      </c>
      <c r="P10" s="901" t="s">
        <v>700</v>
      </c>
      <c r="Q10" s="1033"/>
      <c r="R10" s="940"/>
      <c r="S10" s="933"/>
      <c r="T10" s="966" t="s">
        <v>1606</v>
      </c>
      <c r="U10" s="901" t="s">
        <v>983</v>
      </c>
      <c r="V10" s="1426" t="s">
        <v>1607</v>
      </c>
      <c r="W10" s="966" t="s">
        <v>1908</v>
      </c>
      <c r="X10" s="901" t="s">
        <v>983</v>
      </c>
      <c r="Y10" s="1426" t="s">
        <v>1909</v>
      </c>
    </row>
    <row r="11" spans="1:26" s="934" customFormat="1" ht="60" x14ac:dyDescent="0.2">
      <c r="A11" s="1745" t="s">
        <v>651</v>
      </c>
      <c r="B11" s="932" t="s">
        <v>650</v>
      </c>
      <c r="C11" s="892" t="s">
        <v>192</v>
      </c>
      <c r="D11" s="1124">
        <v>1600000000</v>
      </c>
      <c r="E11" s="891" t="s">
        <v>631</v>
      </c>
      <c r="F11" s="891" t="s">
        <v>579</v>
      </c>
      <c r="G11" s="891" t="s">
        <v>621</v>
      </c>
      <c r="H11" s="952" t="s">
        <v>657</v>
      </c>
      <c r="I11" s="891" t="s">
        <v>601</v>
      </c>
      <c r="J11" s="891" t="s">
        <v>601</v>
      </c>
      <c r="K11" s="891" t="s">
        <v>587</v>
      </c>
      <c r="L11" s="891" t="s">
        <v>585</v>
      </c>
      <c r="M11" s="891" t="s">
        <v>587</v>
      </c>
      <c r="N11" s="891" t="s">
        <v>587</v>
      </c>
      <c r="O11" s="967" t="s">
        <v>1433</v>
      </c>
      <c r="P11" s="901" t="s">
        <v>983</v>
      </c>
      <c r="Q11" s="1034" t="s">
        <v>1268</v>
      </c>
      <c r="R11" s="941" t="s">
        <v>1188</v>
      </c>
      <c r="S11" s="903" t="s">
        <v>1189</v>
      </c>
      <c r="T11" s="967" t="s">
        <v>1608</v>
      </c>
      <c r="U11" s="901" t="s">
        <v>193</v>
      </c>
      <c r="V11" s="1034" t="s">
        <v>1609</v>
      </c>
      <c r="W11" s="967" t="s">
        <v>1608</v>
      </c>
      <c r="X11" s="901" t="s">
        <v>983</v>
      </c>
      <c r="Y11" s="1034" t="s">
        <v>1910</v>
      </c>
    </row>
    <row r="12" spans="1:26" s="934" customFormat="1" ht="84" x14ac:dyDescent="0.2">
      <c r="A12" s="1745"/>
      <c r="B12" s="932" t="s">
        <v>649</v>
      </c>
      <c r="C12" s="892" t="s">
        <v>192</v>
      </c>
      <c r="D12" s="1124">
        <v>1000000000</v>
      </c>
      <c r="E12" s="891" t="s">
        <v>631</v>
      </c>
      <c r="F12" s="891" t="s">
        <v>579</v>
      </c>
      <c r="G12" s="891" t="s">
        <v>621</v>
      </c>
      <c r="H12" s="952" t="s">
        <v>657</v>
      </c>
      <c r="I12" s="891" t="s">
        <v>584</v>
      </c>
      <c r="J12" s="891" t="s">
        <v>584</v>
      </c>
      <c r="K12" s="891" t="s">
        <v>608</v>
      </c>
      <c r="L12" s="891" t="s">
        <v>444</v>
      </c>
      <c r="M12" s="891" t="s">
        <v>608</v>
      </c>
      <c r="N12" s="891" t="s">
        <v>444</v>
      </c>
      <c r="O12" s="965" t="s">
        <v>1414</v>
      </c>
      <c r="P12" s="901" t="s">
        <v>700</v>
      </c>
      <c r="Q12" s="1032"/>
      <c r="R12" s="940"/>
      <c r="S12" s="933"/>
      <c r="T12" s="965" t="s">
        <v>1610</v>
      </c>
      <c r="U12" s="901" t="s">
        <v>983</v>
      </c>
      <c r="V12" s="1035" t="s">
        <v>1611</v>
      </c>
      <c r="W12" s="965" t="s">
        <v>1911</v>
      </c>
      <c r="X12" s="901" t="s">
        <v>983</v>
      </c>
      <c r="Y12" s="1035" t="s">
        <v>1912</v>
      </c>
    </row>
    <row r="13" spans="1:26" s="934" customFormat="1" ht="156" x14ac:dyDescent="0.2">
      <c r="A13" s="1434" t="s">
        <v>648</v>
      </c>
      <c r="B13" s="932" t="s">
        <v>825</v>
      </c>
      <c r="C13" s="892" t="s">
        <v>192</v>
      </c>
      <c r="D13" s="1124">
        <v>300000000</v>
      </c>
      <c r="E13" s="891" t="s">
        <v>631</v>
      </c>
      <c r="F13" s="891" t="s">
        <v>579</v>
      </c>
      <c r="G13" s="891" t="s">
        <v>621</v>
      </c>
      <c r="H13" s="952" t="s">
        <v>657</v>
      </c>
      <c r="I13" s="891" t="s">
        <v>442</v>
      </c>
      <c r="J13" s="891" t="s">
        <v>442</v>
      </c>
      <c r="K13" s="891" t="s">
        <v>444</v>
      </c>
      <c r="L13" s="891" t="s">
        <v>627</v>
      </c>
      <c r="M13" s="891" t="s">
        <v>599</v>
      </c>
      <c r="N13" s="891" t="s">
        <v>576</v>
      </c>
      <c r="O13" s="965" t="s">
        <v>1414</v>
      </c>
      <c r="P13" s="901" t="s">
        <v>700</v>
      </c>
      <c r="Q13" s="1032"/>
      <c r="R13" s="940"/>
      <c r="S13" s="933"/>
      <c r="T13" s="965" t="s">
        <v>1612</v>
      </c>
      <c r="U13" s="901" t="s">
        <v>983</v>
      </c>
      <c r="V13" s="1035"/>
      <c r="W13" s="965" t="s">
        <v>1915</v>
      </c>
      <c r="X13" s="901" t="s">
        <v>983</v>
      </c>
      <c r="Y13" s="1035"/>
    </row>
    <row r="14" spans="1:26" s="934" customFormat="1" ht="60" x14ac:dyDescent="0.2">
      <c r="A14" s="1746" t="s">
        <v>646</v>
      </c>
      <c r="B14" s="932" t="s">
        <v>645</v>
      </c>
      <c r="C14" s="892" t="s">
        <v>192</v>
      </c>
      <c r="D14" s="1124">
        <v>267519084</v>
      </c>
      <c r="E14" s="892" t="s">
        <v>658</v>
      </c>
      <c r="F14" s="891" t="s">
        <v>579</v>
      </c>
      <c r="G14" s="891" t="s">
        <v>581</v>
      </c>
      <c r="H14" s="952" t="s">
        <v>657</v>
      </c>
      <c r="I14" s="935"/>
      <c r="J14" s="891"/>
      <c r="K14" s="891" t="s">
        <v>601</v>
      </c>
      <c r="L14" s="891" t="s">
        <v>442</v>
      </c>
      <c r="M14" s="891">
        <v>2015</v>
      </c>
      <c r="N14" s="953">
        <v>43282</v>
      </c>
      <c r="O14" s="967" t="s">
        <v>1434</v>
      </c>
      <c r="P14" s="901" t="s">
        <v>983</v>
      </c>
      <c r="Q14" s="1034" t="s">
        <v>1269</v>
      </c>
      <c r="R14" s="942" t="s">
        <v>1190</v>
      </c>
      <c r="S14" s="903" t="s">
        <v>1191</v>
      </c>
      <c r="T14" s="967"/>
      <c r="U14" s="901" t="s">
        <v>193</v>
      </c>
      <c r="V14" s="1034" t="s">
        <v>1613</v>
      </c>
      <c r="W14" s="967" t="s">
        <v>1913</v>
      </c>
      <c r="X14" s="901" t="s">
        <v>983</v>
      </c>
      <c r="Y14" s="1034" t="s">
        <v>1914</v>
      </c>
    </row>
    <row r="15" spans="1:26" s="934" customFormat="1" ht="72" x14ac:dyDescent="0.2">
      <c r="A15" s="1746"/>
      <c r="B15" s="932" t="s">
        <v>643</v>
      </c>
      <c r="C15" s="892" t="s">
        <v>192</v>
      </c>
      <c r="D15" s="1124">
        <f>380944182-98463266</f>
        <v>282480916</v>
      </c>
      <c r="E15" s="891" t="s">
        <v>621</v>
      </c>
      <c r="F15" s="891" t="s">
        <v>579</v>
      </c>
      <c r="G15" s="891" t="s">
        <v>621</v>
      </c>
      <c r="H15" s="952" t="s">
        <v>659</v>
      </c>
      <c r="I15" s="891" t="s">
        <v>608</v>
      </c>
      <c r="J15" s="891" t="s">
        <v>608</v>
      </c>
      <c r="K15" s="891" t="s">
        <v>627</v>
      </c>
      <c r="L15" s="891" t="s">
        <v>445</v>
      </c>
      <c r="M15" s="891" t="s">
        <v>576</v>
      </c>
      <c r="N15" s="953" t="s">
        <v>642</v>
      </c>
      <c r="O15" s="965" t="s">
        <v>1415</v>
      </c>
      <c r="P15" s="901" t="s">
        <v>700</v>
      </c>
      <c r="Q15" s="1035"/>
      <c r="R15" s="940"/>
      <c r="S15" s="933"/>
      <c r="T15" s="965"/>
      <c r="U15" s="901" t="s">
        <v>193</v>
      </c>
      <c r="V15" s="1035"/>
      <c r="W15" s="965" t="s">
        <v>1916</v>
      </c>
      <c r="X15" s="901" t="s">
        <v>193</v>
      </c>
      <c r="Y15" s="1035" t="s">
        <v>1917</v>
      </c>
    </row>
    <row r="16" spans="1:26" s="934" customFormat="1" ht="276" x14ac:dyDescent="0.2">
      <c r="A16" s="1746"/>
      <c r="B16" s="932" t="s">
        <v>641</v>
      </c>
      <c r="C16" s="892" t="s">
        <v>192</v>
      </c>
      <c r="D16" s="1124">
        <v>1300000000</v>
      </c>
      <c r="E16" s="891" t="s">
        <v>631</v>
      </c>
      <c r="F16" s="891" t="s">
        <v>579</v>
      </c>
      <c r="G16" s="891" t="s">
        <v>621</v>
      </c>
      <c r="H16" s="952" t="s">
        <v>660</v>
      </c>
      <c r="I16" s="891" t="s">
        <v>587</v>
      </c>
      <c r="J16" s="891" t="s">
        <v>587</v>
      </c>
      <c r="K16" s="891" t="s">
        <v>442</v>
      </c>
      <c r="L16" s="891" t="s">
        <v>608</v>
      </c>
      <c r="M16" s="891" t="s">
        <v>442</v>
      </c>
      <c r="N16" s="891" t="s">
        <v>445</v>
      </c>
      <c r="O16" s="965" t="s">
        <v>1435</v>
      </c>
      <c r="P16" s="901" t="s">
        <v>990</v>
      </c>
      <c r="Q16" s="1035" t="s">
        <v>1270</v>
      </c>
      <c r="R16" s="940"/>
      <c r="S16" s="902"/>
      <c r="T16" s="965" t="s">
        <v>1614</v>
      </c>
      <c r="U16" s="901" t="s">
        <v>983</v>
      </c>
      <c r="V16" s="1035"/>
      <c r="W16" s="965" t="s">
        <v>1918</v>
      </c>
      <c r="X16" s="901" t="s">
        <v>983</v>
      </c>
      <c r="Y16" s="1035" t="s">
        <v>1919</v>
      </c>
    </row>
    <row r="17" spans="1:25" s="934" customFormat="1" ht="156" x14ac:dyDescent="0.2">
      <c r="A17" s="1746"/>
      <c r="B17" s="932" t="s">
        <v>640</v>
      </c>
      <c r="C17" s="892" t="s">
        <v>192</v>
      </c>
      <c r="D17" s="1124">
        <v>600000000</v>
      </c>
      <c r="E17" s="891" t="s">
        <v>631</v>
      </c>
      <c r="F17" s="891" t="s">
        <v>579</v>
      </c>
      <c r="G17" s="891" t="s">
        <v>621</v>
      </c>
      <c r="H17" s="952" t="s">
        <v>660</v>
      </c>
      <c r="I17" s="891" t="s">
        <v>585</v>
      </c>
      <c r="J17" s="891" t="s">
        <v>585</v>
      </c>
      <c r="K17" s="891" t="s">
        <v>443</v>
      </c>
      <c r="L17" s="891" t="s">
        <v>444</v>
      </c>
      <c r="M17" s="891" t="s">
        <v>443</v>
      </c>
      <c r="N17" s="891" t="s">
        <v>576</v>
      </c>
      <c r="O17" s="965" t="s">
        <v>1416</v>
      </c>
      <c r="P17" s="901" t="s">
        <v>990</v>
      </c>
      <c r="Q17" s="1035" t="s">
        <v>1270</v>
      </c>
      <c r="R17" s="940"/>
      <c r="S17" s="903"/>
      <c r="T17" s="965" t="s">
        <v>1615</v>
      </c>
      <c r="U17" s="901" t="s">
        <v>983</v>
      </c>
      <c r="V17" s="1035"/>
      <c r="W17" s="965" t="s">
        <v>1615</v>
      </c>
      <c r="X17" s="901" t="s">
        <v>990</v>
      </c>
      <c r="Y17" s="1035" t="s">
        <v>1920</v>
      </c>
    </row>
    <row r="18" spans="1:25" s="934" customFormat="1" ht="100.5" customHeight="1" x14ac:dyDescent="0.2">
      <c r="A18" s="1746"/>
      <c r="B18" s="932" t="s">
        <v>639</v>
      </c>
      <c r="C18" s="892" t="s">
        <v>192</v>
      </c>
      <c r="D18" s="1124">
        <v>1020000000</v>
      </c>
      <c r="E18" s="891" t="s">
        <v>631</v>
      </c>
      <c r="F18" s="891" t="s">
        <v>579</v>
      </c>
      <c r="G18" s="891" t="s">
        <v>621</v>
      </c>
      <c r="H18" s="952" t="s">
        <v>661</v>
      </c>
      <c r="I18" s="891" t="s">
        <v>584</v>
      </c>
      <c r="J18" s="891" t="s">
        <v>584</v>
      </c>
      <c r="K18" s="891" t="s">
        <v>608</v>
      </c>
      <c r="L18" s="891" t="s">
        <v>444</v>
      </c>
      <c r="M18" s="891" t="s">
        <v>608</v>
      </c>
      <c r="N18" s="891" t="s">
        <v>627</v>
      </c>
      <c r="O18" s="965" t="s">
        <v>1414</v>
      </c>
      <c r="P18" s="901" t="s">
        <v>700</v>
      </c>
      <c r="Q18" s="1032"/>
      <c r="R18" s="940"/>
      <c r="S18" s="933"/>
      <c r="T18" s="965" t="s">
        <v>1639</v>
      </c>
      <c r="U18" s="901" t="s">
        <v>983</v>
      </c>
      <c r="V18" s="1035"/>
      <c r="W18" s="965" t="s">
        <v>1639</v>
      </c>
      <c r="X18" s="901" t="s">
        <v>990</v>
      </c>
      <c r="Y18" s="1035" t="s">
        <v>1920</v>
      </c>
    </row>
    <row r="19" spans="1:25" s="934" customFormat="1" ht="192" x14ac:dyDescent="0.2">
      <c r="A19" s="1746"/>
      <c r="B19" s="932" t="s">
        <v>637</v>
      </c>
      <c r="C19" s="892" t="s">
        <v>192</v>
      </c>
      <c r="D19" s="1124">
        <v>200000000</v>
      </c>
      <c r="E19" s="891" t="s">
        <v>621</v>
      </c>
      <c r="F19" s="891" t="s">
        <v>579</v>
      </c>
      <c r="G19" s="891" t="s">
        <v>621</v>
      </c>
      <c r="H19" s="952" t="s">
        <v>660</v>
      </c>
      <c r="I19" s="891" t="s">
        <v>608</v>
      </c>
      <c r="J19" s="891" t="s">
        <v>608</v>
      </c>
      <c r="K19" s="891" t="s">
        <v>627</v>
      </c>
      <c r="L19" s="891" t="s">
        <v>445</v>
      </c>
      <c r="M19" s="891" t="s">
        <v>576</v>
      </c>
      <c r="N19" s="892" t="s">
        <v>626</v>
      </c>
      <c r="O19" s="965" t="s">
        <v>1417</v>
      </c>
      <c r="P19" s="901" t="s">
        <v>700</v>
      </c>
      <c r="Q19" s="1032"/>
      <c r="R19" s="940"/>
      <c r="S19" s="933"/>
      <c r="T19" s="965" t="s">
        <v>1616</v>
      </c>
      <c r="U19" s="901" t="s">
        <v>193</v>
      </c>
      <c r="V19" s="1035"/>
      <c r="W19" s="965" t="s">
        <v>1616</v>
      </c>
      <c r="X19" s="901" t="s">
        <v>193</v>
      </c>
      <c r="Y19" s="1035" t="s">
        <v>1921</v>
      </c>
    </row>
    <row r="20" spans="1:25" s="934" customFormat="1" ht="60" x14ac:dyDescent="0.2">
      <c r="A20" s="1746"/>
      <c r="B20" s="932" t="s">
        <v>635</v>
      </c>
      <c r="C20" s="892" t="s">
        <v>192</v>
      </c>
      <c r="D20" s="1124">
        <v>200000000</v>
      </c>
      <c r="E20" s="891" t="s">
        <v>621</v>
      </c>
      <c r="F20" s="891" t="s">
        <v>579</v>
      </c>
      <c r="G20" s="891" t="s">
        <v>621</v>
      </c>
      <c r="H20" s="892" t="s">
        <v>662</v>
      </c>
      <c r="I20" s="891" t="s">
        <v>608</v>
      </c>
      <c r="J20" s="891" t="s">
        <v>608</v>
      </c>
      <c r="K20" s="891" t="s">
        <v>627</v>
      </c>
      <c r="L20" s="891" t="s">
        <v>445</v>
      </c>
      <c r="M20" s="891" t="s">
        <v>576</v>
      </c>
      <c r="N20" s="892" t="s">
        <v>619</v>
      </c>
      <c r="O20" s="965" t="s">
        <v>1417</v>
      </c>
      <c r="P20" s="901" t="s">
        <v>700</v>
      </c>
      <c r="Q20" s="1032"/>
      <c r="R20" s="940"/>
      <c r="S20" s="933"/>
      <c r="T20" s="965" t="s">
        <v>1617</v>
      </c>
      <c r="U20" s="901" t="s">
        <v>193</v>
      </c>
      <c r="V20" s="1035"/>
      <c r="W20" s="965" t="s">
        <v>1922</v>
      </c>
      <c r="X20" s="901" t="s">
        <v>193</v>
      </c>
      <c r="Y20" s="1035"/>
    </row>
    <row r="21" spans="1:25" s="934" customFormat="1" ht="144" x14ac:dyDescent="0.2">
      <c r="A21" s="957" t="s">
        <v>633</v>
      </c>
      <c r="B21" s="932" t="s">
        <v>632</v>
      </c>
      <c r="C21" s="892" t="s">
        <v>192</v>
      </c>
      <c r="D21" s="1124">
        <v>250000000</v>
      </c>
      <c r="E21" s="891" t="s">
        <v>631</v>
      </c>
      <c r="F21" s="891" t="s">
        <v>579</v>
      </c>
      <c r="G21" s="891" t="s">
        <v>621</v>
      </c>
      <c r="H21" s="952" t="s">
        <v>659</v>
      </c>
      <c r="I21" s="891" t="s">
        <v>442</v>
      </c>
      <c r="J21" s="891" t="s">
        <v>442</v>
      </c>
      <c r="K21" s="891" t="s">
        <v>444</v>
      </c>
      <c r="L21" s="891" t="s">
        <v>627</v>
      </c>
      <c r="M21" s="891" t="s">
        <v>599</v>
      </c>
      <c r="N21" s="892" t="s">
        <v>576</v>
      </c>
      <c r="O21" s="965" t="s">
        <v>1414</v>
      </c>
      <c r="P21" s="901" t="s">
        <v>700</v>
      </c>
      <c r="Q21" s="1032"/>
      <c r="R21" s="940"/>
      <c r="S21" s="933"/>
      <c r="T21" s="965" t="s">
        <v>1618</v>
      </c>
      <c r="U21" s="901" t="s">
        <v>983</v>
      </c>
      <c r="V21" s="1035"/>
      <c r="W21" s="965" t="s">
        <v>1923</v>
      </c>
      <c r="X21" s="901" t="s">
        <v>983</v>
      </c>
      <c r="Y21" s="1035" t="s">
        <v>1924</v>
      </c>
    </row>
    <row r="22" spans="1:25" s="934" customFormat="1" ht="144" x14ac:dyDescent="0.2">
      <c r="A22" s="957" t="s">
        <v>629</v>
      </c>
      <c r="B22" s="932" t="s">
        <v>628</v>
      </c>
      <c r="C22" s="892" t="s">
        <v>192</v>
      </c>
      <c r="D22" s="1124">
        <v>390000000</v>
      </c>
      <c r="E22" s="891" t="s">
        <v>621</v>
      </c>
      <c r="F22" s="891" t="s">
        <v>579</v>
      </c>
      <c r="G22" s="891" t="s">
        <v>621</v>
      </c>
      <c r="H22" s="891"/>
      <c r="I22" s="891" t="s">
        <v>608</v>
      </c>
      <c r="J22" s="891" t="s">
        <v>608</v>
      </c>
      <c r="K22" s="891" t="s">
        <v>627</v>
      </c>
      <c r="L22" s="891" t="s">
        <v>445</v>
      </c>
      <c r="M22" s="891" t="s">
        <v>576</v>
      </c>
      <c r="N22" s="892" t="s">
        <v>626</v>
      </c>
      <c r="O22" s="965" t="s">
        <v>1414</v>
      </c>
      <c r="P22" s="901" t="s">
        <v>700</v>
      </c>
      <c r="Q22" s="1032"/>
      <c r="R22" s="940"/>
      <c r="S22" s="933"/>
      <c r="T22" s="965" t="s">
        <v>1617</v>
      </c>
      <c r="U22" s="901" t="s">
        <v>193</v>
      </c>
      <c r="V22" s="1035"/>
      <c r="W22" s="965" t="s">
        <v>1922</v>
      </c>
      <c r="X22" s="901" t="s">
        <v>193</v>
      </c>
      <c r="Y22" s="1035" t="s">
        <v>1925</v>
      </c>
    </row>
    <row r="23" spans="1:25" s="934" customFormat="1" ht="60" x14ac:dyDescent="0.2">
      <c r="A23" s="1747" t="s">
        <v>625</v>
      </c>
      <c r="B23" s="932" t="s">
        <v>624</v>
      </c>
      <c r="C23" s="892" t="s">
        <v>192</v>
      </c>
      <c r="D23" s="1124">
        <v>531613103</v>
      </c>
      <c r="E23" s="892" t="s">
        <v>623</v>
      </c>
      <c r="F23" s="891" t="s">
        <v>579</v>
      </c>
      <c r="G23" s="891" t="s">
        <v>581</v>
      </c>
      <c r="H23" s="952" t="s">
        <v>657</v>
      </c>
      <c r="I23" s="891"/>
      <c r="J23" s="891"/>
      <c r="K23" s="891" t="s">
        <v>665</v>
      </c>
      <c r="L23" s="891" t="s">
        <v>1271</v>
      </c>
      <c r="M23" s="891">
        <v>2017</v>
      </c>
      <c r="N23" s="953">
        <v>43282</v>
      </c>
      <c r="O23" s="965" t="s">
        <v>1436</v>
      </c>
      <c r="P23" s="901" t="s">
        <v>983</v>
      </c>
      <c r="Q23" s="1035" t="s">
        <v>1272</v>
      </c>
      <c r="R23" s="942" t="s">
        <v>1192</v>
      </c>
      <c r="S23" s="903" t="s">
        <v>1193</v>
      </c>
      <c r="T23" s="965" t="s">
        <v>1619</v>
      </c>
      <c r="U23" s="901" t="s">
        <v>193</v>
      </c>
      <c r="V23" s="1035" t="s">
        <v>1613</v>
      </c>
      <c r="W23" s="965" t="s">
        <v>1926</v>
      </c>
      <c r="X23" s="901" t="s">
        <v>193</v>
      </c>
      <c r="Y23" s="1035" t="s">
        <v>1927</v>
      </c>
    </row>
    <row r="24" spans="1:25" s="934" customFormat="1" ht="60" x14ac:dyDescent="0.2">
      <c r="A24" s="1748"/>
      <c r="B24" s="932" t="s">
        <v>622</v>
      </c>
      <c r="C24" s="892" t="s">
        <v>192</v>
      </c>
      <c r="D24" s="1124">
        <v>568386897</v>
      </c>
      <c r="E24" s="891" t="s">
        <v>621</v>
      </c>
      <c r="F24" s="891" t="s">
        <v>579</v>
      </c>
      <c r="G24" s="891" t="s">
        <v>621</v>
      </c>
      <c r="H24" s="952" t="s">
        <v>657</v>
      </c>
      <c r="I24" s="891" t="s">
        <v>608</v>
      </c>
      <c r="J24" s="891" t="s">
        <v>608</v>
      </c>
      <c r="K24" s="891" t="s">
        <v>444</v>
      </c>
      <c r="L24" s="891" t="s">
        <v>576</v>
      </c>
      <c r="M24" s="891" t="s">
        <v>599</v>
      </c>
      <c r="N24" s="953" t="s">
        <v>619</v>
      </c>
      <c r="O24" s="965" t="s">
        <v>1417</v>
      </c>
      <c r="P24" s="901" t="s">
        <v>700</v>
      </c>
      <c r="Q24" s="1032"/>
      <c r="R24" s="940"/>
      <c r="S24" s="933"/>
      <c r="T24" s="965" t="s">
        <v>1617</v>
      </c>
      <c r="U24" s="901" t="s">
        <v>193</v>
      </c>
      <c r="V24" s="1035"/>
      <c r="W24" s="965" t="s">
        <v>1922</v>
      </c>
      <c r="X24" s="901" t="s">
        <v>193</v>
      </c>
      <c r="Y24" s="1035" t="s">
        <v>1925</v>
      </c>
    </row>
    <row r="25" spans="1:25" s="858" customFormat="1" ht="31.5" customHeight="1" x14ac:dyDescent="0.2">
      <c r="A25" s="955" t="s">
        <v>961</v>
      </c>
      <c r="B25" s="1043" t="s">
        <v>1420</v>
      </c>
      <c r="C25" s="946"/>
      <c r="D25" s="1125">
        <f>SUM(D26:D54)</f>
        <v>9000000000</v>
      </c>
      <c r="E25" s="947"/>
      <c r="F25" s="948"/>
      <c r="G25" s="948"/>
      <c r="H25" s="948"/>
      <c r="I25" s="948"/>
      <c r="J25" s="949"/>
      <c r="K25" s="949"/>
      <c r="L25" s="949"/>
      <c r="M25" s="950"/>
      <c r="N25" s="948"/>
      <c r="O25" s="968" t="s">
        <v>1414</v>
      </c>
      <c r="P25" s="951"/>
      <c r="Q25" s="1036"/>
      <c r="R25" s="916"/>
      <c r="S25" s="915"/>
      <c r="T25" s="968"/>
      <c r="U25" s="951"/>
      <c r="V25" s="1036"/>
      <c r="W25" s="968"/>
      <c r="X25" s="951"/>
      <c r="Y25" s="1036"/>
    </row>
    <row r="26" spans="1:25" s="934" customFormat="1" ht="96" x14ac:dyDescent="0.2">
      <c r="A26" s="1745" t="s">
        <v>618</v>
      </c>
      <c r="B26" s="900" t="s">
        <v>617</v>
      </c>
      <c r="C26" s="892" t="s">
        <v>192</v>
      </c>
      <c r="D26" s="1126">
        <v>1076961284</v>
      </c>
      <c r="E26" s="892" t="s">
        <v>1411</v>
      </c>
      <c r="F26" s="891" t="s">
        <v>579</v>
      </c>
      <c r="G26" s="891" t="s">
        <v>581</v>
      </c>
      <c r="H26" s="952" t="s">
        <v>664</v>
      </c>
      <c r="I26" s="891"/>
      <c r="J26" s="891"/>
      <c r="K26" s="891" t="s">
        <v>665</v>
      </c>
      <c r="L26" s="891" t="s">
        <v>584</v>
      </c>
      <c r="M26" s="891">
        <v>2015</v>
      </c>
      <c r="N26" s="953">
        <v>43282</v>
      </c>
      <c r="O26" s="965" t="s">
        <v>1434</v>
      </c>
      <c r="P26" s="901" t="s">
        <v>983</v>
      </c>
      <c r="Q26" s="1035" t="s">
        <v>1273</v>
      </c>
      <c r="R26" s="942" t="s">
        <v>1190</v>
      </c>
      <c r="S26" s="903" t="s">
        <v>1194</v>
      </c>
      <c r="T26" s="965"/>
      <c r="U26" s="901" t="s">
        <v>193</v>
      </c>
      <c r="V26" s="1035" t="s">
        <v>1620</v>
      </c>
      <c r="W26" s="965" t="s">
        <v>1928</v>
      </c>
      <c r="X26" s="901" t="s">
        <v>983</v>
      </c>
      <c r="Y26" s="1035" t="s">
        <v>1929</v>
      </c>
    </row>
    <row r="27" spans="1:25" s="934" customFormat="1" ht="60" x14ac:dyDescent="0.2">
      <c r="A27" s="1745"/>
      <c r="B27" s="900" t="s">
        <v>616</v>
      </c>
      <c r="C27" s="892" t="s">
        <v>192</v>
      </c>
      <c r="D27" s="1126">
        <v>923038716</v>
      </c>
      <c r="E27" s="892" t="s">
        <v>65</v>
      </c>
      <c r="F27" s="891" t="s">
        <v>579</v>
      </c>
      <c r="G27" s="891" t="s">
        <v>65</v>
      </c>
      <c r="H27" s="952" t="s">
        <v>664</v>
      </c>
      <c r="I27" s="891" t="s">
        <v>608</v>
      </c>
      <c r="J27" s="891" t="s">
        <v>577</v>
      </c>
      <c r="K27" s="891" t="s">
        <v>575</v>
      </c>
      <c r="L27" s="891" t="s">
        <v>576</v>
      </c>
      <c r="M27" s="891" t="s">
        <v>575</v>
      </c>
      <c r="N27" s="954" t="s">
        <v>574</v>
      </c>
      <c r="O27" s="965" t="s">
        <v>1414</v>
      </c>
      <c r="P27" s="901" t="s">
        <v>700</v>
      </c>
      <c r="Q27" s="1032"/>
      <c r="R27" s="940"/>
      <c r="S27" s="936"/>
      <c r="T27" s="965" t="s">
        <v>1621</v>
      </c>
      <c r="U27" s="901" t="s">
        <v>193</v>
      </c>
      <c r="V27" s="1035"/>
      <c r="W27" s="965" t="s">
        <v>1922</v>
      </c>
      <c r="X27" s="901" t="s">
        <v>193</v>
      </c>
      <c r="Y27" s="1035" t="s">
        <v>1925</v>
      </c>
    </row>
    <row r="28" spans="1:25" s="934" customFormat="1" ht="60" x14ac:dyDescent="0.2">
      <c r="A28" s="1745" t="s">
        <v>615</v>
      </c>
      <c r="B28" s="900" t="s">
        <v>614</v>
      </c>
      <c r="C28" s="892" t="s">
        <v>192</v>
      </c>
      <c r="D28" s="1126">
        <v>1386360906</v>
      </c>
      <c r="E28" s="891" t="s">
        <v>74</v>
      </c>
      <c r="F28" s="891" t="s">
        <v>579</v>
      </c>
      <c r="G28" s="891" t="s">
        <v>65</v>
      </c>
      <c r="H28" s="952" t="s">
        <v>664</v>
      </c>
      <c r="I28" s="891" t="s">
        <v>601</v>
      </c>
      <c r="J28" s="891" t="s">
        <v>601</v>
      </c>
      <c r="K28" s="891" t="s">
        <v>601</v>
      </c>
      <c r="L28" s="891" t="s">
        <v>585</v>
      </c>
      <c r="M28" s="891" t="s">
        <v>601</v>
      </c>
      <c r="N28" s="891" t="s">
        <v>445</v>
      </c>
      <c r="O28" s="965" t="s">
        <v>1414</v>
      </c>
      <c r="P28" s="901" t="s">
        <v>983</v>
      </c>
      <c r="Q28" s="1035" t="s">
        <v>1437</v>
      </c>
      <c r="R28" s="942" t="s">
        <v>1195</v>
      </c>
      <c r="S28" s="903" t="s">
        <v>1438</v>
      </c>
      <c r="T28" s="965"/>
      <c r="U28" s="901" t="s">
        <v>193</v>
      </c>
      <c r="V28" s="1035" t="s">
        <v>1620</v>
      </c>
      <c r="W28" s="965" t="s">
        <v>1930</v>
      </c>
      <c r="X28" s="901" t="s">
        <v>983</v>
      </c>
      <c r="Y28" s="1035" t="s">
        <v>1931</v>
      </c>
    </row>
    <row r="29" spans="1:25" s="934" customFormat="1" ht="60" x14ac:dyDescent="0.2">
      <c r="A29" s="1745"/>
      <c r="B29" s="900" t="s">
        <v>613</v>
      </c>
      <c r="C29" s="892" t="s">
        <v>192</v>
      </c>
      <c r="D29" s="1126">
        <v>233918956</v>
      </c>
      <c r="E29" s="891" t="s">
        <v>74</v>
      </c>
      <c r="F29" s="891" t="s">
        <v>579</v>
      </c>
      <c r="G29" s="891" t="s">
        <v>65</v>
      </c>
      <c r="H29" s="952" t="s">
        <v>664</v>
      </c>
      <c r="I29" s="891" t="s">
        <v>601</v>
      </c>
      <c r="J29" s="891" t="s">
        <v>601</v>
      </c>
      <c r="K29" s="891" t="s">
        <v>601</v>
      </c>
      <c r="L29" s="891" t="s">
        <v>585</v>
      </c>
      <c r="M29" s="891" t="s">
        <v>601</v>
      </c>
      <c r="N29" s="891" t="s">
        <v>445</v>
      </c>
      <c r="O29" s="965" t="s">
        <v>1414</v>
      </c>
      <c r="P29" s="901" t="s">
        <v>983</v>
      </c>
      <c r="Q29" s="1035" t="s">
        <v>1274</v>
      </c>
      <c r="R29" s="942" t="s">
        <v>1196</v>
      </c>
      <c r="S29" s="903" t="s">
        <v>1197</v>
      </c>
      <c r="T29" s="965" t="s">
        <v>1274</v>
      </c>
      <c r="U29" s="901" t="s">
        <v>193</v>
      </c>
      <c r="V29" s="1035" t="s">
        <v>1620</v>
      </c>
      <c r="W29" s="965" t="s">
        <v>1932</v>
      </c>
      <c r="X29" s="901" t="s">
        <v>983</v>
      </c>
      <c r="Y29" s="1035" t="s">
        <v>1933</v>
      </c>
    </row>
    <row r="30" spans="1:25" s="934" customFormat="1" ht="60" x14ac:dyDescent="0.2">
      <c r="A30" s="1745"/>
      <c r="B30" s="900" t="s">
        <v>612</v>
      </c>
      <c r="C30" s="892" t="s">
        <v>192</v>
      </c>
      <c r="D30" s="1126">
        <v>158238975</v>
      </c>
      <c r="E30" s="891" t="s">
        <v>74</v>
      </c>
      <c r="F30" s="891" t="s">
        <v>579</v>
      </c>
      <c r="G30" s="891" t="s">
        <v>65</v>
      </c>
      <c r="H30" s="952" t="s">
        <v>664</v>
      </c>
      <c r="I30" s="891" t="s">
        <v>601</v>
      </c>
      <c r="J30" s="891" t="s">
        <v>601</v>
      </c>
      <c r="K30" s="891" t="s">
        <v>601</v>
      </c>
      <c r="L30" s="891" t="s">
        <v>585</v>
      </c>
      <c r="M30" s="891" t="s">
        <v>601</v>
      </c>
      <c r="N30" s="891" t="s">
        <v>445</v>
      </c>
      <c r="O30" s="965" t="s">
        <v>1414</v>
      </c>
      <c r="P30" s="901" t="s">
        <v>983</v>
      </c>
      <c r="Q30" s="1035" t="s">
        <v>1275</v>
      </c>
      <c r="R30" s="942" t="s">
        <v>1198</v>
      </c>
      <c r="S30" s="903" t="s">
        <v>1199</v>
      </c>
      <c r="T30" s="965" t="s">
        <v>1275</v>
      </c>
      <c r="U30" s="901" t="s">
        <v>193</v>
      </c>
      <c r="V30" s="1035" t="s">
        <v>1620</v>
      </c>
      <c r="W30" s="965" t="s">
        <v>1934</v>
      </c>
      <c r="X30" s="901" t="s">
        <v>983</v>
      </c>
      <c r="Y30" s="1035" t="s">
        <v>1935</v>
      </c>
    </row>
    <row r="31" spans="1:25" s="934" customFormat="1" ht="60" x14ac:dyDescent="0.2">
      <c r="A31" s="1745"/>
      <c r="B31" s="900" t="s">
        <v>611</v>
      </c>
      <c r="C31" s="892" t="s">
        <v>192</v>
      </c>
      <c r="D31" s="1126">
        <v>117287573</v>
      </c>
      <c r="E31" s="891" t="s">
        <v>74</v>
      </c>
      <c r="F31" s="891" t="s">
        <v>579</v>
      </c>
      <c r="G31" s="891" t="s">
        <v>65</v>
      </c>
      <c r="H31" s="952" t="s">
        <v>664</v>
      </c>
      <c r="I31" s="891" t="s">
        <v>601</v>
      </c>
      <c r="J31" s="891" t="s">
        <v>601</v>
      </c>
      <c r="K31" s="891" t="s">
        <v>601</v>
      </c>
      <c r="L31" s="891" t="s">
        <v>585</v>
      </c>
      <c r="M31" s="891" t="s">
        <v>601</v>
      </c>
      <c r="N31" s="891" t="s">
        <v>445</v>
      </c>
      <c r="O31" s="965" t="s">
        <v>1414</v>
      </c>
      <c r="P31" s="901" t="s">
        <v>983</v>
      </c>
      <c r="Q31" s="1037" t="s">
        <v>1276</v>
      </c>
      <c r="R31" s="942" t="s">
        <v>1200</v>
      </c>
      <c r="S31" s="903" t="s">
        <v>1201</v>
      </c>
      <c r="T31" s="965" t="s">
        <v>1276</v>
      </c>
      <c r="U31" s="901" t="s">
        <v>193</v>
      </c>
      <c r="V31" s="1037" t="s">
        <v>1620</v>
      </c>
      <c r="W31" s="965" t="s">
        <v>1936</v>
      </c>
      <c r="X31" s="901" t="s">
        <v>983</v>
      </c>
      <c r="Y31" s="1037" t="s">
        <v>1937</v>
      </c>
    </row>
    <row r="32" spans="1:25" s="934" customFormat="1" ht="60" x14ac:dyDescent="0.2">
      <c r="A32" s="1745"/>
      <c r="B32" s="900" t="s">
        <v>610</v>
      </c>
      <c r="C32" s="892" t="s">
        <v>192</v>
      </c>
      <c r="D32" s="1126">
        <v>99928046</v>
      </c>
      <c r="E32" s="891" t="s">
        <v>74</v>
      </c>
      <c r="F32" s="891" t="s">
        <v>579</v>
      </c>
      <c r="G32" s="891" t="s">
        <v>65</v>
      </c>
      <c r="H32" s="952" t="s">
        <v>664</v>
      </c>
      <c r="I32" s="891" t="s">
        <v>601</v>
      </c>
      <c r="J32" s="891" t="s">
        <v>601</v>
      </c>
      <c r="K32" s="891" t="s">
        <v>601</v>
      </c>
      <c r="L32" s="891" t="s">
        <v>585</v>
      </c>
      <c r="M32" s="891" t="s">
        <v>601</v>
      </c>
      <c r="N32" s="891" t="s">
        <v>445</v>
      </c>
      <c r="O32" s="965" t="s">
        <v>1414</v>
      </c>
      <c r="P32" s="901" t="s">
        <v>983</v>
      </c>
      <c r="Q32" s="1037" t="s">
        <v>1277</v>
      </c>
      <c r="R32" s="942" t="s">
        <v>1202</v>
      </c>
      <c r="S32" s="903" t="s">
        <v>1203</v>
      </c>
      <c r="T32" s="965" t="s">
        <v>1277</v>
      </c>
      <c r="U32" s="901" t="s">
        <v>193</v>
      </c>
      <c r="V32" s="1037" t="s">
        <v>1620</v>
      </c>
      <c r="W32" s="965" t="s">
        <v>1938</v>
      </c>
      <c r="X32" s="901" t="s">
        <v>983</v>
      </c>
      <c r="Y32" s="1037" t="s">
        <v>1939</v>
      </c>
    </row>
    <row r="33" spans="1:25" s="934" customFormat="1" ht="60" x14ac:dyDescent="0.2">
      <c r="A33" s="1745"/>
      <c r="B33" s="900" t="s">
        <v>609</v>
      </c>
      <c r="C33" s="892" t="s">
        <v>192</v>
      </c>
      <c r="D33" s="1126">
        <v>75000000</v>
      </c>
      <c r="E33" s="891" t="s">
        <v>74</v>
      </c>
      <c r="F33" s="891" t="s">
        <v>579</v>
      </c>
      <c r="G33" s="891" t="s">
        <v>65</v>
      </c>
      <c r="H33" s="952" t="s">
        <v>664</v>
      </c>
      <c r="I33" s="891" t="s">
        <v>601</v>
      </c>
      <c r="J33" s="891" t="s">
        <v>601</v>
      </c>
      <c r="K33" s="891" t="s">
        <v>601</v>
      </c>
      <c r="L33" s="891" t="s">
        <v>585</v>
      </c>
      <c r="M33" s="891" t="s">
        <v>601</v>
      </c>
      <c r="N33" s="891" t="s">
        <v>608</v>
      </c>
      <c r="O33" s="965" t="s">
        <v>1414</v>
      </c>
      <c r="P33" s="901" t="s">
        <v>983</v>
      </c>
      <c r="Q33" s="1037" t="s">
        <v>1439</v>
      </c>
      <c r="R33" s="942" t="s">
        <v>1204</v>
      </c>
      <c r="S33" s="903" t="s">
        <v>1440</v>
      </c>
      <c r="T33" s="965" t="s">
        <v>1439</v>
      </c>
      <c r="U33" s="901" t="s">
        <v>193</v>
      </c>
      <c r="V33" s="1037" t="s">
        <v>1620</v>
      </c>
      <c r="W33" s="965" t="s">
        <v>1940</v>
      </c>
      <c r="X33" s="901" t="s">
        <v>983</v>
      </c>
      <c r="Y33" s="1037" t="s">
        <v>1941</v>
      </c>
    </row>
    <row r="34" spans="1:25" s="934" customFormat="1" ht="72" x14ac:dyDescent="0.2">
      <c r="A34" s="1745"/>
      <c r="B34" s="900" t="s">
        <v>607</v>
      </c>
      <c r="C34" s="892" t="s">
        <v>192</v>
      </c>
      <c r="D34" s="1126">
        <v>50000000</v>
      </c>
      <c r="E34" s="891" t="s">
        <v>74</v>
      </c>
      <c r="F34" s="891" t="s">
        <v>579</v>
      </c>
      <c r="G34" s="891" t="s">
        <v>65</v>
      </c>
      <c r="H34" s="952" t="s">
        <v>664</v>
      </c>
      <c r="I34" s="891" t="s">
        <v>601</v>
      </c>
      <c r="J34" s="891" t="s">
        <v>601</v>
      </c>
      <c r="K34" s="891" t="s">
        <v>601</v>
      </c>
      <c r="L34" s="891" t="s">
        <v>585</v>
      </c>
      <c r="M34" s="891" t="s">
        <v>601</v>
      </c>
      <c r="N34" s="891" t="s">
        <v>445</v>
      </c>
      <c r="O34" s="965" t="s">
        <v>1414</v>
      </c>
      <c r="P34" s="901" t="s">
        <v>983</v>
      </c>
      <c r="Q34" s="1037" t="s">
        <v>1278</v>
      </c>
      <c r="R34" s="942" t="s">
        <v>1205</v>
      </c>
      <c r="S34" s="903" t="s">
        <v>1206</v>
      </c>
      <c r="T34" s="965" t="s">
        <v>1278</v>
      </c>
      <c r="U34" s="901" t="s">
        <v>193</v>
      </c>
      <c r="V34" s="1037" t="s">
        <v>1620</v>
      </c>
      <c r="W34" s="965" t="s">
        <v>1942</v>
      </c>
      <c r="X34" s="901" t="s">
        <v>983</v>
      </c>
      <c r="Y34" s="1037" t="s">
        <v>1943</v>
      </c>
    </row>
    <row r="35" spans="1:25" s="934" customFormat="1" ht="60" x14ac:dyDescent="0.2">
      <c r="A35" s="1745"/>
      <c r="B35" s="900" t="s">
        <v>606</v>
      </c>
      <c r="C35" s="892" t="s">
        <v>192</v>
      </c>
      <c r="D35" s="1126">
        <v>59821300</v>
      </c>
      <c r="E35" s="891" t="s">
        <v>74</v>
      </c>
      <c r="F35" s="891" t="s">
        <v>579</v>
      </c>
      <c r="G35" s="891" t="s">
        <v>65</v>
      </c>
      <c r="H35" s="952" t="s">
        <v>664</v>
      </c>
      <c r="I35" s="891" t="s">
        <v>601</v>
      </c>
      <c r="J35" s="891" t="s">
        <v>601</v>
      </c>
      <c r="K35" s="891" t="s">
        <v>601</v>
      </c>
      <c r="L35" s="891" t="s">
        <v>585</v>
      </c>
      <c r="M35" s="891" t="s">
        <v>601</v>
      </c>
      <c r="N35" s="891" t="s">
        <v>445</v>
      </c>
      <c r="O35" s="965" t="s">
        <v>1414</v>
      </c>
      <c r="P35" s="901" t="s">
        <v>983</v>
      </c>
      <c r="Q35" s="1037" t="s">
        <v>1279</v>
      </c>
      <c r="R35" s="942" t="s">
        <v>1207</v>
      </c>
      <c r="S35" s="903" t="s">
        <v>1208</v>
      </c>
      <c r="T35" s="965" t="s">
        <v>1279</v>
      </c>
      <c r="U35" s="901" t="s">
        <v>193</v>
      </c>
      <c r="V35" s="1037" t="s">
        <v>1620</v>
      </c>
      <c r="W35" s="965" t="s">
        <v>1944</v>
      </c>
      <c r="X35" s="901" t="s">
        <v>983</v>
      </c>
      <c r="Y35" s="1037" t="s">
        <v>1945</v>
      </c>
    </row>
    <row r="36" spans="1:25" s="934" customFormat="1" ht="60" x14ac:dyDescent="0.2">
      <c r="A36" s="1745"/>
      <c r="B36" s="900" t="s">
        <v>605</v>
      </c>
      <c r="C36" s="892" t="s">
        <v>192</v>
      </c>
      <c r="D36" s="1126">
        <v>25324500</v>
      </c>
      <c r="E36" s="891" t="s">
        <v>74</v>
      </c>
      <c r="F36" s="891" t="s">
        <v>579</v>
      </c>
      <c r="G36" s="891" t="s">
        <v>65</v>
      </c>
      <c r="H36" s="952" t="s">
        <v>664</v>
      </c>
      <c r="I36" s="891" t="s">
        <v>601</v>
      </c>
      <c r="J36" s="891" t="s">
        <v>601</v>
      </c>
      <c r="K36" s="891" t="s">
        <v>601</v>
      </c>
      <c r="L36" s="891" t="s">
        <v>585</v>
      </c>
      <c r="M36" s="891" t="s">
        <v>601</v>
      </c>
      <c r="N36" s="891" t="s">
        <v>445</v>
      </c>
      <c r="O36" s="965" t="s">
        <v>1414</v>
      </c>
      <c r="P36" s="901" t="s">
        <v>983</v>
      </c>
      <c r="Q36" s="1037" t="s">
        <v>1280</v>
      </c>
      <c r="R36" s="942" t="s">
        <v>1209</v>
      </c>
      <c r="S36" s="903" t="s">
        <v>1210</v>
      </c>
      <c r="T36" s="965" t="s">
        <v>1280</v>
      </c>
      <c r="U36" s="901" t="s">
        <v>193</v>
      </c>
      <c r="V36" s="1037" t="s">
        <v>1620</v>
      </c>
      <c r="W36" s="965" t="s">
        <v>1946</v>
      </c>
      <c r="X36" s="901" t="s">
        <v>193</v>
      </c>
      <c r="Y36" s="1037" t="s">
        <v>1947</v>
      </c>
    </row>
    <row r="37" spans="1:25" s="934" customFormat="1" ht="60" x14ac:dyDescent="0.2">
      <c r="A37" s="1745"/>
      <c r="B37" s="900" t="s">
        <v>604</v>
      </c>
      <c r="C37" s="892" t="s">
        <v>192</v>
      </c>
      <c r="D37" s="1126">
        <v>15972150</v>
      </c>
      <c r="E37" s="891" t="s">
        <v>74</v>
      </c>
      <c r="F37" s="891" t="s">
        <v>579</v>
      </c>
      <c r="G37" s="891" t="s">
        <v>65</v>
      </c>
      <c r="H37" s="952" t="s">
        <v>664</v>
      </c>
      <c r="I37" s="891" t="s">
        <v>601</v>
      </c>
      <c r="J37" s="891" t="s">
        <v>601</v>
      </c>
      <c r="K37" s="891" t="s">
        <v>601</v>
      </c>
      <c r="L37" s="891" t="s">
        <v>585</v>
      </c>
      <c r="M37" s="891" t="s">
        <v>601</v>
      </c>
      <c r="N37" s="891" t="s">
        <v>445</v>
      </c>
      <c r="O37" s="965" t="s">
        <v>1414</v>
      </c>
      <c r="P37" s="901" t="s">
        <v>983</v>
      </c>
      <c r="Q37" s="1035" t="s">
        <v>1281</v>
      </c>
      <c r="R37" s="942" t="s">
        <v>1211</v>
      </c>
      <c r="S37" s="903" t="s">
        <v>1212</v>
      </c>
      <c r="T37" s="965" t="s">
        <v>1281</v>
      </c>
      <c r="U37" s="901" t="s">
        <v>193</v>
      </c>
      <c r="V37" s="1035" t="s">
        <v>1620</v>
      </c>
      <c r="W37" s="965" t="s">
        <v>1948</v>
      </c>
      <c r="X37" s="901" t="s">
        <v>193</v>
      </c>
      <c r="Y37" s="1035" t="s">
        <v>1949</v>
      </c>
    </row>
    <row r="38" spans="1:25" s="934" customFormat="1" ht="72" x14ac:dyDescent="0.2">
      <c r="A38" s="1745"/>
      <c r="B38" s="900" t="s">
        <v>603</v>
      </c>
      <c r="C38" s="892" t="s">
        <v>192</v>
      </c>
      <c r="D38" s="1126">
        <v>30000000</v>
      </c>
      <c r="E38" s="891" t="s">
        <v>74</v>
      </c>
      <c r="F38" s="891" t="s">
        <v>579</v>
      </c>
      <c r="G38" s="891" t="s">
        <v>65</v>
      </c>
      <c r="H38" s="952" t="s">
        <v>664</v>
      </c>
      <c r="I38" s="891" t="s">
        <v>601</v>
      </c>
      <c r="J38" s="891" t="s">
        <v>601</v>
      </c>
      <c r="K38" s="891" t="s">
        <v>601</v>
      </c>
      <c r="L38" s="891" t="s">
        <v>585</v>
      </c>
      <c r="M38" s="891" t="s">
        <v>601</v>
      </c>
      <c r="N38" s="891" t="s">
        <v>445</v>
      </c>
      <c r="O38" s="965" t="s">
        <v>1414</v>
      </c>
      <c r="P38" s="901" t="s">
        <v>983</v>
      </c>
      <c r="Q38" s="1035" t="s">
        <v>1282</v>
      </c>
      <c r="R38" s="942" t="s">
        <v>1213</v>
      </c>
      <c r="S38" s="903" t="s">
        <v>1214</v>
      </c>
      <c r="T38" s="965" t="s">
        <v>1282</v>
      </c>
      <c r="U38" s="901" t="s">
        <v>193</v>
      </c>
      <c r="V38" s="1035" t="s">
        <v>1620</v>
      </c>
      <c r="W38" s="965" t="s">
        <v>1950</v>
      </c>
      <c r="X38" s="901" t="s">
        <v>193</v>
      </c>
      <c r="Y38" s="1035" t="s">
        <v>1951</v>
      </c>
    </row>
    <row r="39" spans="1:25" s="934" customFormat="1" ht="60" x14ac:dyDescent="0.2">
      <c r="A39" s="1745"/>
      <c r="B39" s="900" t="s">
        <v>602</v>
      </c>
      <c r="C39" s="892" t="s">
        <v>192</v>
      </c>
      <c r="D39" s="1126">
        <v>80000000</v>
      </c>
      <c r="E39" s="891" t="s">
        <v>74</v>
      </c>
      <c r="F39" s="891" t="s">
        <v>579</v>
      </c>
      <c r="G39" s="891" t="s">
        <v>65</v>
      </c>
      <c r="H39" s="952" t="s">
        <v>664</v>
      </c>
      <c r="I39" s="891" t="s">
        <v>601</v>
      </c>
      <c r="J39" s="891" t="s">
        <v>601</v>
      </c>
      <c r="K39" s="891" t="s">
        <v>601</v>
      </c>
      <c r="L39" s="891" t="s">
        <v>585</v>
      </c>
      <c r="M39" s="891" t="s">
        <v>601</v>
      </c>
      <c r="N39" s="891" t="s">
        <v>445</v>
      </c>
      <c r="O39" s="965" t="s">
        <v>1414</v>
      </c>
      <c r="P39" s="901" t="s">
        <v>983</v>
      </c>
      <c r="Q39" s="1035" t="s">
        <v>1283</v>
      </c>
      <c r="R39" s="942" t="s">
        <v>1215</v>
      </c>
      <c r="S39" s="903" t="s">
        <v>1216</v>
      </c>
      <c r="T39" s="965" t="s">
        <v>1283</v>
      </c>
      <c r="U39" s="901" t="s">
        <v>193</v>
      </c>
      <c r="V39" s="1035" t="s">
        <v>1620</v>
      </c>
      <c r="W39" s="965" t="s">
        <v>1952</v>
      </c>
      <c r="X39" s="901" t="s">
        <v>193</v>
      </c>
      <c r="Y39" s="1035" t="s">
        <v>1953</v>
      </c>
    </row>
    <row r="40" spans="1:25" s="934" customFormat="1" ht="60" x14ac:dyDescent="0.2">
      <c r="A40" s="1745"/>
      <c r="B40" s="900" t="s">
        <v>600</v>
      </c>
      <c r="C40" s="892" t="s">
        <v>192</v>
      </c>
      <c r="D40" s="1126">
        <v>948000000</v>
      </c>
      <c r="E40" s="891" t="s">
        <v>74</v>
      </c>
      <c r="F40" s="891" t="s">
        <v>579</v>
      </c>
      <c r="G40" s="891" t="s">
        <v>65</v>
      </c>
      <c r="H40" s="952" t="s">
        <v>664</v>
      </c>
      <c r="I40" s="891" t="s">
        <v>587</v>
      </c>
      <c r="J40" s="891" t="s">
        <v>585</v>
      </c>
      <c r="K40" s="891" t="s">
        <v>584</v>
      </c>
      <c r="L40" s="891" t="s">
        <v>584</v>
      </c>
      <c r="M40" s="891" t="s">
        <v>584</v>
      </c>
      <c r="N40" s="891" t="s">
        <v>445</v>
      </c>
      <c r="O40" s="965" t="s">
        <v>1284</v>
      </c>
      <c r="P40" s="901" t="s">
        <v>990</v>
      </c>
      <c r="Q40" s="1032"/>
      <c r="R40" s="940"/>
      <c r="S40" s="933"/>
      <c r="T40" s="965" t="s">
        <v>1622</v>
      </c>
      <c r="U40" s="901" t="s">
        <v>983</v>
      </c>
      <c r="V40" s="1035"/>
      <c r="W40" s="965" t="s">
        <v>1954</v>
      </c>
      <c r="X40" s="901" t="s">
        <v>983</v>
      </c>
      <c r="Y40" s="1035"/>
    </row>
    <row r="41" spans="1:25" s="934" customFormat="1" ht="240" x14ac:dyDescent="0.2">
      <c r="A41" s="1745"/>
      <c r="B41" s="900" t="s">
        <v>598</v>
      </c>
      <c r="C41" s="892" t="s">
        <v>192</v>
      </c>
      <c r="D41" s="1126">
        <v>144799200</v>
      </c>
      <c r="E41" s="891" t="s">
        <v>74</v>
      </c>
      <c r="F41" s="891" t="s">
        <v>579</v>
      </c>
      <c r="G41" s="891" t="s">
        <v>65</v>
      </c>
      <c r="H41" s="952" t="s">
        <v>664</v>
      </c>
      <c r="I41" s="891" t="s">
        <v>665</v>
      </c>
      <c r="J41" s="891" t="s">
        <v>587</v>
      </c>
      <c r="K41" s="891" t="s">
        <v>585</v>
      </c>
      <c r="L41" s="891" t="s">
        <v>584</v>
      </c>
      <c r="M41" s="891" t="s">
        <v>585</v>
      </c>
      <c r="N41" s="891" t="s">
        <v>445</v>
      </c>
      <c r="O41" s="965" t="s">
        <v>1414</v>
      </c>
      <c r="P41" s="901" t="s">
        <v>990</v>
      </c>
      <c r="Q41" s="1035" t="s">
        <v>1441</v>
      </c>
      <c r="R41" s="943"/>
      <c r="S41" s="903" t="s">
        <v>1217</v>
      </c>
      <c r="T41" s="965" t="s">
        <v>1623</v>
      </c>
      <c r="U41" s="901" t="s">
        <v>983</v>
      </c>
      <c r="V41" s="1035"/>
      <c r="W41" s="965" t="s">
        <v>1623</v>
      </c>
      <c r="X41" s="901" t="s">
        <v>990</v>
      </c>
      <c r="Y41" s="1035" t="s">
        <v>1955</v>
      </c>
    </row>
    <row r="42" spans="1:25" s="934" customFormat="1" ht="84" x14ac:dyDescent="0.2">
      <c r="A42" s="1745"/>
      <c r="B42" s="900" t="s">
        <v>597</v>
      </c>
      <c r="C42" s="892" t="s">
        <v>192</v>
      </c>
      <c r="D42" s="1126">
        <v>80000000</v>
      </c>
      <c r="E42" s="891" t="s">
        <v>74</v>
      </c>
      <c r="F42" s="891" t="s">
        <v>579</v>
      </c>
      <c r="G42" s="891" t="s">
        <v>65</v>
      </c>
      <c r="H42" s="952" t="s">
        <v>664</v>
      </c>
      <c r="I42" s="891" t="s">
        <v>587</v>
      </c>
      <c r="J42" s="891" t="s">
        <v>585</v>
      </c>
      <c r="K42" s="891" t="s">
        <v>585</v>
      </c>
      <c r="L42" s="891" t="s">
        <v>584</v>
      </c>
      <c r="M42" s="891" t="s">
        <v>585</v>
      </c>
      <c r="N42" s="891" t="s">
        <v>445</v>
      </c>
      <c r="O42" s="965" t="s">
        <v>1414</v>
      </c>
      <c r="P42" s="901" t="s">
        <v>990</v>
      </c>
      <c r="Q42" s="1035" t="s">
        <v>1441</v>
      </c>
      <c r="R42" s="943"/>
      <c r="S42" s="903" t="s">
        <v>1217</v>
      </c>
      <c r="T42" s="965" t="s">
        <v>1624</v>
      </c>
      <c r="U42" s="901" t="s">
        <v>983</v>
      </c>
      <c r="V42" s="1035"/>
      <c r="W42" s="965" t="s">
        <v>1956</v>
      </c>
      <c r="X42" s="901" t="s">
        <v>983</v>
      </c>
      <c r="Y42" s="1035" t="s">
        <v>1957</v>
      </c>
    </row>
    <row r="43" spans="1:25" s="934" customFormat="1" ht="84" x14ac:dyDescent="0.2">
      <c r="A43" s="1745"/>
      <c r="B43" s="900" t="s">
        <v>596</v>
      </c>
      <c r="C43" s="892" t="s">
        <v>192</v>
      </c>
      <c r="D43" s="1126">
        <v>150000000</v>
      </c>
      <c r="E43" s="891" t="s">
        <v>74</v>
      </c>
      <c r="F43" s="891" t="s">
        <v>579</v>
      </c>
      <c r="G43" s="891" t="s">
        <v>65</v>
      </c>
      <c r="H43" s="952" t="s">
        <v>664</v>
      </c>
      <c r="I43" s="891" t="s">
        <v>587</v>
      </c>
      <c r="J43" s="891" t="s">
        <v>585</v>
      </c>
      <c r="K43" s="891" t="s">
        <v>585</v>
      </c>
      <c r="L43" s="891" t="s">
        <v>584</v>
      </c>
      <c r="M43" s="891" t="s">
        <v>585</v>
      </c>
      <c r="N43" s="891" t="s">
        <v>445</v>
      </c>
      <c r="O43" s="965" t="s">
        <v>1442</v>
      </c>
      <c r="P43" s="901" t="s">
        <v>990</v>
      </c>
      <c r="Q43" s="1035" t="s">
        <v>1441</v>
      </c>
      <c r="R43" s="940"/>
      <c r="S43" s="903" t="s">
        <v>1217</v>
      </c>
      <c r="T43" s="965" t="s">
        <v>1625</v>
      </c>
      <c r="U43" s="901" t="s">
        <v>983</v>
      </c>
      <c r="V43" s="1035"/>
      <c r="W43" s="965" t="s">
        <v>1958</v>
      </c>
      <c r="X43" s="901" t="s">
        <v>983</v>
      </c>
      <c r="Y43" s="1035" t="s">
        <v>1959</v>
      </c>
    </row>
    <row r="44" spans="1:25" s="934" customFormat="1" ht="96" x14ac:dyDescent="0.2">
      <c r="A44" s="1745"/>
      <c r="B44" s="900" t="s">
        <v>595</v>
      </c>
      <c r="C44" s="892" t="s">
        <v>192</v>
      </c>
      <c r="D44" s="1126">
        <v>40000000</v>
      </c>
      <c r="E44" s="891" t="s">
        <v>74</v>
      </c>
      <c r="F44" s="891" t="s">
        <v>579</v>
      </c>
      <c r="G44" s="891" t="s">
        <v>65</v>
      </c>
      <c r="H44" s="952" t="s">
        <v>664</v>
      </c>
      <c r="I44" s="891" t="s">
        <v>587</v>
      </c>
      <c r="J44" s="891" t="s">
        <v>585</v>
      </c>
      <c r="K44" s="891" t="s">
        <v>585</v>
      </c>
      <c r="L44" s="891" t="s">
        <v>584</v>
      </c>
      <c r="M44" s="891" t="s">
        <v>585</v>
      </c>
      <c r="N44" s="891" t="s">
        <v>445</v>
      </c>
      <c r="O44" s="965" t="s">
        <v>1418</v>
      </c>
      <c r="P44" s="901" t="s">
        <v>990</v>
      </c>
      <c r="Q44" s="1035" t="s">
        <v>1441</v>
      </c>
      <c r="R44" s="940"/>
      <c r="S44" s="903" t="s">
        <v>1217</v>
      </c>
      <c r="T44" s="965" t="s">
        <v>1626</v>
      </c>
      <c r="U44" s="901" t="s">
        <v>983</v>
      </c>
      <c r="V44" s="1035"/>
      <c r="W44" s="965" t="s">
        <v>1960</v>
      </c>
      <c r="X44" s="901" t="s">
        <v>983</v>
      </c>
      <c r="Y44" s="1035" t="s">
        <v>1961</v>
      </c>
    </row>
    <row r="45" spans="1:25" s="934" customFormat="1" ht="84" x14ac:dyDescent="0.2">
      <c r="A45" s="1745"/>
      <c r="B45" s="900" t="s">
        <v>594</v>
      </c>
      <c r="C45" s="892" t="s">
        <v>192</v>
      </c>
      <c r="D45" s="1126">
        <v>270000000</v>
      </c>
      <c r="E45" s="891" t="s">
        <v>74</v>
      </c>
      <c r="F45" s="891" t="s">
        <v>579</v>
      </c>
      <c r="G45" s="891" t="s">
        <v>65</v>
      </c>
      <c r="H45" s="952" t="s">
        <v>664</v>
      </c>
      <c r="I45" s="891" t="s">
        <v>587</v>
      </c>
      <c r="J45" s="891" t="s">
        <v>585</v>
      </c>
      <c r="K45" s="891" t="s">
        <v>585</v>
      </c>
      <c r="L45" s="891" t="s">
        <v>584</v>
      </c>
      <c r="M45" s="891" t="s">
        <v>585</v>
      </c>
      <c r="N45" s="891" t="s">
        <v>445</v>
      </c>
      <c r="O45" s="965" t="s">
        <v>1443</v>
      </c>
      <c r="P45" s="901" t="s">
        <v>990</v>
      </c>
      <c r="Q45" s="1035" t="s">
        <v>1441</v>
      </c>
      <c r="R45" s="940"/>
      <c r="S45" s="903" t="s">
        <v>1217</v>
      </c>
      <c r="T45" s="965" t="s">
        <v>1627</v>
      </c>
      <c r="U45" s="901" t="s">
        <v>983</v>
      </c>
      <c r="V45" s="1035"/>
      <c r="W45" s="965" t="s">
        <v>1962</v>
      </c>
      <c r="X45" s="901" t="s">
        <v>983</v>
      </c>
      <c r="Y45" s="1035" t="s">
        <v>1963</v>
      </c>
    </row>
    <row r="46" spans="1:25" s="934" customFormat="1" ht="84" x14ac:dyDescent="0.2">
      <c r="A46" s="1745"/>
      <c r="B46" s="900" t="s">
        <v>593</v>
      </c>
      <c r="C46" s="892" t="s">
        <v>192</v>
      </c>
      <c r="D46" s="1126">
        <v>1268027394</v>
      </c>
      <c r="E46" s="891" t="s">
        <v>74</v>
      </c>
      <c r="F46" s="891" t="s">
        <v>579</v>
      </c>
      <c r="G46" s="891" t="s">
        <v>65</v>
      </c>
      <c r="H46" s="952" t="s">
        <v>664</v>
      </c>
      <c r="I46" s="891" t="s">
        <v>587</v>
      </c>
      <c r="J46" s="891" t="s">
        <v>585</v>
      </c>
      <c r="K46" s="891" t="s">
        <v>585</v>
      </c>
      <c r="L46" s="891" t="s">
        <v>584</v>
      </c>
      <c r="M46" s="891" t="s">
        <v>585</v>
      </c>
      <c r="N46" s="891" t="s">
        <v>445</v>
      </c>
      <c r="O46" s="965" t="s">
        <v>1419</v>
      </c>
      <c r="P46" s="901" t="s">
        <v>990</v>
      </c>
      <c r="Q46" s="1035" t="s">
        <v>1441</v>
      </c>
      <c r="R46" s="940"/>
      <c r="S46" s="903" t="s">
        <v>1217</v>
      </c>
      <c r="T46" s="965" t="s">
        <v>1628</v>
      </c>
      <c r="U46" s="901" t="s">
        <v>983</v>
      </c>
      <c r="V46" s="1035"/>
      <c r="W46" s="965" t="s">
        <v>1628</v>
      </c>
      <c r="X46" s="901" t="s">
        <v>990</v>
      </c>
      <c r="Y46" s="1035" t="s">
        <v>1964</v>
      </c>
    </row>
    <row r="47" spans="1:25" s="934" customFormat="1" ht="84" x14ac:dyDescent="0.2">
      <c r="A47" s="1745"/>
      <c r="B47" s="900" t="s">
        <v>592</v>
      </c>
      <c r="C47" s="892" t="s">
        <v>192</v>
      </c>
      <c r="D47" s="1126">
        <v>447321000</v>
      </c>
      <c r="E47" s="891" t="s">
        <v>74</v>
      </c>
      <c r="F47" s="891" t="s">
        <v>579</v>
      </c>
      <c r="G47" s="891" t="s">
        <v>65</v>
      </c>
      <c r="H47" s="952" t="s">
        <v>664</v>
      </c>
      <c r="I47" s="891" t="s">
        <v>587</v>
      </c>
      <c r="J47" s="891" t="s">
        <v>585</v>
      </c>
      <c r="K47" s="891" t="s">
        <v>585</v>
      </c>
      <c r="L47" s="891" t="s">
        <v>584</v>
      </c>
      <c r="M47" s="891" t="s">
        <v>585</v>
      </c>
      <c r="N47" s="891" t="s">
        <v>445</v>
      </c>
      <c r="O47" s="965" t="s">
        <v>1444</v>
      </c>
      <c r="P47" s="901" t="s">
        <v>990</v>
      </c>
      <c r="Q47" s="1035" t="s">
        <v>1441</v>
      </c>
      <c r="R47" s="940"/>
      <c r="S47" s="903" t="s">
        <v>1217</v>
      </c>
      <c r="T47" s="965" t="s">
        <v>1629</v>
      </c>
      <c r="U47" s="901" t="s">
        <v>983</v>
      </c>
      <c r="V47" s="1035"/>
      <c r="W47" s="965" t="s">
        <v>1965</v>
      </c>
      <c r="X47" s="901" t="s">
        <v>983</v>
      </c>
      <c r="Y47" s="1035" t="s">
        <v>1966</v>
      </c>
    </row>
    <row r="48" spans="1:25" s="934" customFormat="1" ht="84" x14ac:dyDescent="0.2">
      <c r="A48" s="1745"/>
      <c r="B48" s="900" t="s">
        <v>591</v>
      </c>
      <c r="C48" s="892" t="s">
        <v>192</v>
      </c>
      <c r="D48" s="1126">
        <v>170000000</v>
      </c>
      <c r="E48" s="891" t="s">
        <v>74</v>
      </c>
      <c r="F48" s="891" t="s">
        <v>579</v>
      </c>
      <c r="G48" s="891" t="s">
        <v>65</v>
      </c>
      <c r="H48" s="952" t="s">
        <v>664</v>
      </c>
      <c r="I48" s="891" t="s">
        <v>587</v>
      </c>
      <c r="J48" s="891" t="s">
        <v>585</v>
      </c>
      <c r="K48" s="891" t="s">
        <v>585</v>
      </c>
      <c r="L48" s="891" t="s">
        <v>584</v>
      </c>
      <c r="M48" s="891" t="s">
        <v>585</v>
      </c>
      <c r="N48" s="891" t="s">
        <v>445</v>
      </c>
      <c r="O48" s="965" t="s">
        <v>1445</v>
      </c>
      <c r="P48" s="901" t="s">
        <v>990</v>
      </c>
      <c r="Q48" s="1035" t="s">
        <v>1441</v>
      </c>
      <c r="R48" s="940"/>
      <c r="S48" s="903" t="s">
        <v>1217</v>
      </c>
      <c r="T48" s="965" t="s">
        <v>1630</v>
      </c>
      <c r="U48" s="901" t="s">
        <v>983</v>
      </c>
      <c r="V48" s="1035"/>
      <c r="W48" s="965" t="s">
        <v>1967</v>
      </c>
      <c r="X48" s="901" t="s">
        <v>983</v>
      </c>
      <c r="Y48" s="1035" t="s">
        <v>1968</v>
      </c>
    </row>
    <row r="49" spans="1:26" s="934" customFormat="1" ht="84" x14ac:dyDescent="0.2">
      <c r="A49" s="1745"/>
      <c r="B49" s="900" t="s">
        <v>590</v>
      </c>
      <c r="C49" s="892" t="s">
        <v>192</v>
      </c>
      <c r="D49" s="1126">
        <v>300000000</v>
      </c>
      <c r="E49" s="891" t="s">
        <v>74</v>
      </c>
      <c r="F49" s="891" t="s">
        <v>579</v>
      </c>
      <c r="G49" s="891" t="s">
        <v>65</v>
      </c>
      <c r="H49" s="952" t="s">
        <v>664</v>
      </c>
      <c r="I49" s="891" t="s">
        <v>587</v>
      </c>
      <c r="J49" s="891" t="s">
        <v>585</v>
      </c>
      <c r="K49" s="891" t="s">
        <v>585</v>
      </c>
      <c r="L49" s="891" t="s">
        <v>584</v>
      </c>
      <c r="M49" s="891" t="s">
        <v>585</v>
      </c>
      <c r="N49" s="891" t="s">
        <v>445</v>
      </c>
      <c r="O49" s="965" t="s">
        <v>1447</v>
      </c>
      <c r="P49" s="901" t="s">
        <v>990</v>
      </c>
      <c r="Q49" s="1035" t="s">
        <v>1441</v>
      </c>
      <c r="R49" s="940"/>
      <c r="S49" s="903" t="s">
        <v>1217</v>
      </c>
      <c r="T49" s="965" t="s">
        <v>1631</v>
      </c>
      <c r="U49" s="901" t="s">
        <v>983</v>
      </c>
      <c r="V49" s="1035"/>
      <c r="W49" s="965" t="s">
        <v>1969</v>
      </c>
      <c r="X49" s="901" t="s">
        <v>983</v>
      </c>
      <c r="Y49" s="1035" t="s">
        <v>1959</v>
      </c>
    </row>
    <row r="50" spans="1:26" s="934" customFormat="1" ht="84" x14ac:dyDescent="0.2">
      <c r="A50" s="1745"/>
      <c r="B50" s="900" t="s">
        <v>589</v>
      </c>
      <c r="C50" s="892" t="s">
        <v>192</v>
      </c>
      <c r="D50" s="1126">
        <v>50000000</v>
      </c>
      <c r="E50" s="891" t="s">
        <v>74</v>
      </c>
      <c r="F50" s="891" t="s">
        <v>579</v>
      </c>
      <c r="G50" s="891" t="s">
        <v>65</v>
      </c>
      <c r="H50" s="952" t="s">
        <v>664</v>
      </c>
      <c r="I50" s="891" t="s">
        <v>587</v>
      </c>
      <c r="J50" s="891" t="s">
        <v>584</v>
      </c>
      <c r="K50" s="891" t="s">
        <v>584</v>
      </c>
      <c r="L50" s="891" t="s">
        <v>442</v>
      </c>
      <c r="M50" s="891" t="s">
        <v>584</v>
      </c>
      <c r="N50" s="891" t="s">
        <v>445</v>
      </c>
      <c r="O50" s="965" t="s">
        <v>1419</v>
      </c>
      <c r="P50" s="901" t="s">
        <v>990</v>
      </c>
      <c r="Q50" s="1035" t="s">
        <v>1441</v>
      </c>
      <c r="R50" s="940"/>
      <c r="S50" s="933"/>
      <c r="T50" s="965" t="s">
        <v>1632</v>
      </c>
      <c r="U50" s="901" t="s">
        <v>983</v>
      </c>
      <c r="V50" s="1035"/>
      <c r="W50" s="965" t="s">
        <v>1970</v>
      </c>
      <c r="X50" s="901" t="s">
        <v>983</v>
      </c>
      <c r="Y50" s="1035" t="s">
        <v>1971</v>
      </c>
    </row>
    <row r="51" spans="1:26" s="934" customFormat="1" ht="66.75" customHeight="1" x14ac:dyDescent="0.2">
      <c r="A51" s="1745"/>
      <c r="B51" s="900" t="s">
        <v>588</v>
      </c>
      <c r="C51" s="892" t="s">
        <v>192</v>
      </c>
      <c r="D51" s="1126">
        <v>150000000</v>
      </c>
      <c r="E51" s="891" t="s">
        <v>74</v>
      </c>
      <c r="F51" s="891" t="s">
        <v>579</v>
      </c>
      <c r="G51" s="891" t="s">
        <v>65</v>
      </c>
      <c r="H51" s="952" t="s">
        <v>664</v>
      </c>
      <c r="I51" s="891" t="s">
        <v>587</v>
      </c>
      <c r="J51" s="891" t="s">
        <v>585</v>
      </c>
      <c r="K51" s="891" t="s">
        <v>585</v>
      </c>
      <c r="L51" s="891" t="s">
        <v>584</v>
      </c>
      <c r="M51" s="891" t="s">
        <v>585</v>
      </c>
      <c r="N51" s="891" t="s">
        <v>445</v>
      </c>
      <c r="O51" s="965" t="s">
        <v>1419</v>
      </c>
      <c r="P51" s="892" t="s">
        <v>990</v>
      </c>
      <c r="Q51" s="1035" t="s">
        <v>1441</v>
      </c>
      <c r="R51" s="940"/>
      <c r="S51" s="903" t="s">
        <v>1217</v>
      </c>
      <c r="T51" s="965" t="s">
        <v>1633</v>
      </c>
      <c r="U51" s="892" t="s">
        <v>983</v>
      </c>
      <c r="V51" s="1035"/>
      <c r="W51" s="965" t="s">
        <v>1972</v>
      </c>
      <c r="X51" s="892" t="s">
        <v>983</v>
      </c>
      <c r="Y51" s="1035" t="s">
        <v>1959</v>
      </c>
    </row>
    <row r="52" spans="1:26" s="934" customFormat="1" ht="84" x14ac:dyDescent="0.2">
      <c r="A52" s="1745"/>
      <c r="B52" s="900" t="s">
        <v>586</v>
      </c>
      <c r="C52" s="892" t="s">
        <v>192</v>
      </c>
      <c r="D52" s="1126">
        <v>130000000</v>
      </c>
      <c r="E52" s="891" t="s">
        <v>74</v>
      </c>
      <c r="F52" s="891" t="s">
        <v>579</v>
      </c>
      <c r="G52" s="891" t="s">
        <v>65</v>
      </c>
      <c r="H52" s="952" t="s">
        <v>664</v>
      </c>
      <c r="I52" s="891" t="s">
        <v>587</v>
      </c>
      <c r="J52" s="891" t="s">
        <v>584</v>
      </c>
      <c r="K52" s="891" t="s">
        <v>584</v>
      </c>
      <c r="L52" s="891" t="s">
        <v>442</v>
      </c>
      <c r="M52" s="891" t="s">
        <v>584</v>
      </c>
      <c r="N52" s="891" t="s">
        <v>445</v>
      </c>
      <c r="O52" s="965" t="s">
        <v>1418</v>
      </c>
      <c r="P52" s="892" t="s">
        <v>990</v>
      </c>
      <c r="Q52" s="1035" t="s">
        <v>1441</v>
      </c>
      <c r="R52" s="940"/>
      <c r="S52" s="933"/>
      <c r="T52" s="965" t="s">
        <v>1634</v>
      </c>
      <c r="U52" s="892" t="s">
        <v>983</v>
      </c>
      <c r="V52" s="1035"/>
      <c r="W52" s="965" t="s">
        <v>1973</v>
      </c>
      <c r="X52" s="892" t="s">
        <v>983</v>
      </c>
      <c r="Y52" s="1035" t="s">
        <v>1974</v>
      </c>
    </row>
    <row r="53" spans="1:26" s="934" customFormat="1" ht="60" x14ac:dyDescent="0.2">
      <c r="A53" s="1745"/>
      <c r="B53" s="900" t="s">
        <v>583</v>
      </c>
      <c r="C53" s="892" t="s">
        <v>192</v>
      </c>
      <c r="D53" s="1126">
        <v>322430120</v>
      </c>
      <c r="E53" s="892" t="s">
        <v>666</v>
      </c>
      <c r="F53" s="891" t="s">
        <v>579</v>
      </c>
      <c r="G53" s="891" t="s">
        <v>581</v>
      </c>
      <c r="H53" s="952" t="s">
        <v>664</v>
      </c>
      <c r="I53" s="891"/>
      <c r="J53" s="891"/>
      <c r="K53" s="891" t="s">
        <v>601</v>
      </c>
      <c r="L53" s="891" t="s">
        <v>584</v>
      </c>
      <c r="M53" s="891">
        <v>2016</v>
      </c>
      <c r="N53" s="953">
        <v>43282</v>
      </c>
      <c r="O53" s="965" t="s">
        <v>1446</v>
      </c>
      <c r="P53" s="901" t="s">
        <v>983</v>
      </c>
      <c r="Q53" s="1035" t="s">
        <v>1285</v>
      </c>
      <c r="R53" s="943" t="s">
        <v>1218</v>
      </c>
      <c r="S53" s="903" t="s">
        <v>1219</v>
      </c>
      <c r="T53" s="965" t="s">
        <v>1635</v>
      </c>
      <c r="U53" s="901" t="s">
        <v>193</v>
      </c>
      <c r="V53" s="1035" t="s">
        <v>1636</v>
      </c>
      <c r="W53" s="965" t="s">
        <v>1975</v>
      </c>
      <c r="X53" s="901" t="s">
        <v>983</v>
      </c>
      <c r="Y53" s="1035" t="s">
        <v>1976</v>
      </c>
    </row>
    <row r="54" spans="1:26" s="934" customFormat="1" ht="60.75" thickBot="1" x14ac:dyDescent="0.25">
      <c r="A54" s="1745"/>
      <c r="B54" s="900" t="s">
        <v>580</v>
      </c>
      <c r="C54" s="892" t="s">
        <v>192</v>
      </c>
      <c r="D54" s="1126">
        <v>197569880</v>
      </c>
      <c r="E54" s="891" t="s">
        <v>65</v>
      </c>
      <c r="F54" s="891" t="s">
        <v>579</v>
      </c>
      <c r="G54" s="891" t="s">
        <v>65</v>
      </c>
      <c r="H54" s="952" t="s">
        <v>664</v>
      </c>
      <c r="I54" s="891" t="s">
        <v>608</v>
      </c>
      <c r="J54" s="891" t="s">
        <v>577</v>
      </c>
      <c r="K54" s="891" t="s">
        <v>575</v>
      </c>
      <c r="L54" s="891" t="s">
        <v>576</v>
      </c>
      <c r="M54" s="891" t="s">
        <v>575</v>
      </c>
      <c r="N54" s="954" t="s">
        <v>574</v>
      </c>
      <c r="O54" s="965" t="s">
        <v>1419</v>
      </c>
      <c r="P54" s="901" t="s">
        <v>700</v>
      </c>
      <c r="Q54" s="1032"/>
      <c r="R54" s="944"/>
      <c r="S54" s="937"/>
      <c r="T54" s="965" t="s">
        <v>1637</v>
      </c>
      <c r="U54" s="901" t="s">
        <v>193</v>
      </c>
      <c r="V54" s="1035"/>
      <c r="W54" s="965" t="s">
        <v>1977</v>
      </c>
      <c r="X54" s="901" t="s">
        <v>193</v>
      </c>
      <c r="Y54" s="1035" t="s">
        <v>1925</v>
      </c>
    </row>
    <row r="55" spans="1:26" s="938" customFormat="1" ht="31.5" customHeight="1" thickBot="1" x14ac:dyDescent="0.25">
      <c r="A55" s="958"/>
      <c r="B55" s="959"/>
      <c r="C55" s="960" t="s">
        <v>200</v>
      </c>
      <c r="D55" s="1122">
        <f>SUM(D26:D54)</f>
        <v>9000000000</v>
      </c>
      <c r="E55" s="959"/>
      <c r="F55" s="959"/>
      <c r="G55" s="959"/>
      <c r="H55" s="959"/>
      <c r="I55" s="959"/>
      <c r="J55" s="959"/>
      <c r="K55" s="959"/>
      <c r="L55" s="959"/>
      <c r="M55" s="959"/>
      <c r="N55" s="959"/>
      <c r="O55" s="961"/>
      <c r="P55" s="962"/>
      <c r="Q55" s="1038"/>
      <c r="T55" s="961"/>
      <c r="U55" s="962"/>
      <c r="V55" s="1427"/>
      <c r="W55" s="961"/>
      <c r="X55" s="962"/>
      <c r="Y55" s="1427"/>
      <c r="Z55" s="1433"/>
    </row>
    <row r="56" spans="1:26" ht="40.5" customHeight="1" thickTop="1" thickBot="1" x14ac:dyDescent="0.25">
      <c r="Z56" s="1432"/>
    </row>
    <row r="57" spans="1:26" ht="16.5" customHeight="1" thickBot="1" x14ac:dyDescent="0.25">
      <c r="M57" s="1742" t="s">
        <v>1286</v>
      </c>
      <c r="N57" s="1743"/>
      <c r="O57" s="1743"/>
      <c r="P57" s="1743"/>
      <c r="Q57" s="1744"/>
      <c r="T57" s="1751" t="s">
        <v>1638</v>
      </c>
      <c r="U57" s="1752"/>
      <c r="V57" s="1753"/>
      <c r="W57" s="1751" t="s">
        <v>2009</v>
      </c>
      <c r="X57" s="1752"/>
      <c r="Y57" s="1753"/>
    </row>
    <row r="58" spans="1:26" x14ac:dyDescent="0.2">
      <c r="M58" s="1020" t="s">
        <v>985</v>
      </c>
      <c r="N58" s="1021">
        <v>45</v>
      </c>
      <c r="O58" s="1022" t="s">
        <v>1287</v>
      </c>
      <c r="P58" s="1023">
        <v>16</v>
      </c>
      <c r="Q58" s="1039"/>
      <c r="T58" s="1020" t="s">
        <v>985</v>
      </c>
      <c r="U58" s="1021">
        <v>45</v>
      </c>
      <c r="V58" s="1428" t="s">
        <v>1287</v>
      </c>
      <c r="W58" s="1020" t="s">
        <v>985</v>
      </c>
      <c r="X58" s="1021">
        <v>45</v>
      </c>
      <c r="Y58" s="1428" t="s">
        <v>1287</v>
      </c>
    </row>
    <row r="59" spans="1:26" x14ac:dyDescent="0.2">
      <c r="M59" s="1024" t="s">
        <v>986</v>
      </c>
      <c r="N59" s="896">
        <v>32</v>
      </c>
      <c r="O59" s="905" t="s">
        <v>1288</v>
      </c>
      <c r="P59" s="893">
        <v>5</v>
      </c>
      <c r="Q59" s="1040"/>
      <c r="T59" s="1024" t="s">
        <v>1554</v>
      </c>
      <c r="U59" s="896">
        <v>21</v>
      </c>
      <c r="V59" s="1429" t="s">
        <v>1554</v>
      </c>
      <c r="W59" s="1024" t="s">
        <v>1978</v>
      </c>
      <c r="X59" s="896">
        <v>33</v>
      </c>
      <c r="Y59" s="1429" t="s">
        <v>1978</v>
      </c>
    </row>
    <row r="60" spans="1:26" x14ac:dyDescent="0.2">
      <c r="M60" s="1024" t="s">
        <v>989</v>
      </c>
      <c r="N60" s="896">
        <v>17</v>
      </c>
      <c r="O60" s="905" t="s">
        <v>989</v>
      </c>
      <c r="P60" s="893">
        <v>3</v>
      </c>
      <c r="Q60" s="1040"/>
      <c r="T60" s="1024" t="s">
        <v>1556</v>
      </c>
      <c r="U60" s="896">
        <v>21</v>
      </c>
      <c r="V60" s="1429" t="s">
        <v>1556</v>
      </c>
      <c r="W60" s="1024" t="s">
        <v>1979</v>
      </c>
      <c r="X60" s="896">
        <v>29</v>
      </c>
      <c r="Y60" s="1429" t="s">
        <v>1979</v>
      </c>
    </row>
    <row r="61" spans="1:26" x14ac:dyDescent="0.2">
      <c r="M61" s="1024" t="s">
        <v>987</v>
      </c>
      <c r="N61" s="1018">
        <f>+N60/N59</f>
        <v>0.53125</v>
      </c>
      <c r="O61" s="905" t="s">
        <v>1289</v>
      </c>
      <c r="P61" s="894">
        <f>P60/P59</f>
        <v>0.6</v>
      </c>
      <c r="Q61" s="1041">
        <f>(P61*25%)</f>
        <v>0.15</v>
      </c>
      <c r="T61" s="1024" t="s">
        <v>987</v>
      </c>
      <c r="U61" s="1018">
        <f>+U60/U59</f>
        <v>1</v>
      </c>
      <c r="V61" s="1429" t="s">
        <v>1289</v>
      </c>
      <c r="W61" s="1024" t="s">
        <v>987</v>
      </c>
      <c r="X61" s="1018">
        <f>+X60/X59</f>
        <v>0.87878787878787878</v>
      </c>
      <c r="Y61" s="1429" t="s">
        <v>1289</v>
      </c>
    </row>
    <row r="62" spans="1:26" x14ac:dyDescent="0.2">
      <c r="M62" s="1025" t="s">
        <v>988</v>
      </c>
      <c r="N62" s="1019">
        <f>(Q61+Q66)/2</f>
        <v>0.13981481481481481</v>
      </c>
      <c r="O62" s="895"/>
      <c r="P62" s="895"/>
      <c r="Q62" s="1040"/>
      <c r="T62" s="1025" t="s">
        <v>988</v>
      </c>
      <c r="U62" s="1019">
        <f>(U61*25%)</f>
        <v>0.25</v>
      </c>
      <c r="V62" s="1430"/>
      <c r="W62" s="1025" t="s">
        <v>988</v>
      </c>
      <c r="X62" s="1019">
        <f>X61*25%</f>
        <v>0.2196969696969697</v>
      </c>
      <c r="Y62" s="1430"/>
    </row>
    <row r="63" spans="1:26" x14ac:dyDescent="0.2">
      <c r="M63" s="1026"/>
      <c r="N63" s="896"/>
      <c r="O63" s="905" t="s">
        <v>1290</v>
      </c>
      <c r="P63" s="893">
        <v>29</v>
      </c>
      <c r="Q63" s="1040"/>
      <c r="T63" s="1026"/>
      <c r="U63" s="896"/>
      <c r="V63" s="1429" t="s">
        <v>1290</v>
      </c>
      <c r="W63" s="1026"/>
      <c r="X63" s="896"/>
      <c r="Y63" s="1429" t="s">
        <v>1290</v>
      </c>
    </row>
    <row r="64" spans="1:26" x14ac:dyDescent="0.2">
      <c r="M64" s="1026"/>
      <c r="N64" s="896"/>
      <c r="O64" s="905" t="s">
        <v>1288</v>
      </c>
      <c r="P64" s="893">
        <v>27</v>
      </c>
      <c r="Q64" s="1040"/>
      <c r="T64" s="1026"/>
      <c r="U64" s="896"/>
      <c r="V64" s="1429" t="s">
        <v>1554</v>
      </c>
      <c r="W64" s="1026"/>
      <c r="X64" s="896"/>
      <c r="Y64" s="1429" t="s">
        <v>1554</v>
      </c>
    </row>
    <row r="65" spans="13:25" x14ac:dyDescent="0.2">
      <c r="M65" s="1026"/>
      <c r="N65" s="896"/>
      <c r="O65" s="905" t="s">
        <v>989</v>
      </c>
      <c r="P65" s="893">
        <v>14</v>
      </c>
      <c r="Q65" s="1040"/>
      <c r="T65" s="1026"/>
      <c r="U65" s="896"/>
      <c r="V65" s="1429" t="s">
        <v>989</v>
      </c>
      <c r="W65" s="1026"/>
      <c r="X65" s="896"/>
      <c r="Y65" s="1429" t="s">
        <v>989</v>
      </c>
    </row>
    <row r="66" spans="13:25" x14ac:dyDescent="0.2">
      <c r="M66" s="1026"/>
      <c r="N66" s="896"/>
      <c r="O66" s="905" t="s">
        <v>1289</v>
      </c>
      <c r="P66" s="894">
        <f>P65/P64</f>
        <v>0.51851851851851849</v>
      </c>
      <c r="Q66" s="1041">
        <f>(P66*25%)</f>
        <v>0.12962962962962962</v>
      </c>
      <c r="T66" s="1026"/>
      <c r="U66" s="896"/>
      <c r="V66" s="1429" t="s">
        <v>1289</v>
      </c>
      <c r="W66" s="1026"/>
      <c r="X66" s="896"/>
      <c r="Y66" s="1429" t="s">
        <v>1289</v>
      </c>
    </row>
    <row r="67" spans="13:25" ht="12.75" thickBot="1" x14ac:dyDescent="0.25">
      <c r="M67" s="1027"/>
      <c r="N67" s="1028"/>
      <c r="O67" s="1029"/>
      <c r="P67" s="1029"/>
      <c r="Q67" s="1042"/>
      <c r="T67" s="1027"/>
      <c r="U67" s="1029"/>
      <c r="V67" s="1431"/>
      <c r="W67" s="1027"/>
      <c r="X67" s="1029"/>
      <c r="Y67" s="1431"/>
    </row>
    <row r="68" spans="13:25" x14ac:dyDescent="0.2">
      <c r="N68" s="889"/>
      <c r="O68" s="890"/>
      <c r="P68" s="887"/>
    </row>
    <row r="69" spans="13:25" x14ac:dyDescent="0.2">
      <c r="N69" s="889"/>
      <c r="O69" s="890"/>
      <c r="P69" s="887"/>
    </row>
    <row r="70" spans="13:25" x14ac:dyDescent="0.2">
      <c r="N70" s="889"/>
      <c r="O70" s="890"/>
      <c r="P70" s="887"/>
    </row>
    <row r="71" spans="13:25" x14ac:dyDescent="0.2">
      <c r="N71" s="889"/>
      <c r="O71" s="890"/>
      <c r="P71" s="887"/>
    </row>
  </sheetData>
  <mergeCells count="24">
    <mergeCell ref="W3:Y3"/>
    <mergeCell ref="W57:Y57"/>
    <mergeCell ref="T5:V6"/>
    <mergeCell ref="G5:G6"/>
    <mergeCell ref="H5:H6"/>
    <mergeCell ref="I5:N6"/>
    <mergeCell ref="R5:S6"/>
    <mergeCell ref="O5:Q6"/>
    <mergeCell ref="W5:Y6"/>
    <mergeCell ref="F5:F6"/>
    <mergeCell ref="A3:V3"/>
    <mergeCell ref="M57:Q57"/>
    <mergeCell ref="A28:A54"/>
    <mergeCell ref="A9:A10"/>
    <mergeCell ref="A11:A12"/>
    <mergeCell ref="A14:A20"/>
    <mergeCell ref="A23:A24"/>
    <mergeCell ref="A26:A27"/>
    <mergeCell ref="A5:A7"/>
    <mergeCell ref="B5:B7"/>
    <mergeCell ref="C5:C7"/>
    <mergeCell ref="D5:D7"/>
    <mergeCell ref="E5:E6"/>
    <mergeCell ref="T57:V57"/>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N86"/>
  <sheetViews>
    <sheetView workbookViewId="0">
      <selection activeCell="A11" sqref="A11:A12"/>
    </sheetView>
  </sheetViews>
  <sheetFormatPr baseColWidth="10" defaultRowHeight="12.75" x14ac:dyDescent="0.2"/>
  <cols>
    <col min="1" max="1" width="63" customWidth="1"/>
    <col min="2" max="2" width="99.7109375" customWidth="1"/>
    <col min="3" max="3" width="18" customWidth="1"/>
    <col min="4" max="4" width="15.85546875" style="432" customWidth="1"/>
    <col min="5" max="5" width="37" customWidth="1"/>
    <col min="6" max="6" width="35.140625" customWidth="1"/>
    <col min="7" max="7" width="17" customWidth="1"/>
    <col min="8" max="8" width="28.140625" customWidth="1"/>
    <col min="9" max="9" width="24.28515625" customWidth="1"/>
    <col min="10" max="10" width="25.7109375" customWidth="1"/>
    <col min="11" max="11" width="20.5703125" customWidth="1"/>
    <col min="12" max="12" width="17.5703125" customWidth="1"/>
    <col min="13" max="13" width="18.140625" customWidth="1"/>
    <col min="14" max="14" width="19" customWidth="1"/>
  </cols>
  <sheetData>
    <row r="2" spans="1:14" x14ac:dyDescent="0.2">
      <c r="E2">
        <f>1835108074+216381014</f>
        <v>2051489088</v>
      </c>
    </row>
    <row r="3" spans="1:14" ht="78.75" customHeight="1" x14ac:dyDescent="0.2">
      <c r="A3" s="1670" t="s">
        <v>656</v>
      </c>
      <c r="B3" s="1671"/>
      <c r="C3" s="1671"/>
      <c r="D3" s="1671"/>
      <c r="E3" s="1671"/>
      <c r="F3" s="1671"/>
      <c r="G3" s="1671"/>
      <c r="H3" s="1671"/>
      <c r="I3" s="1671"/>
      <c r="J3" s="1671"/>
      <c r="K3" s="1671"/>
      <c r="L3" s="1671"/>
      <c r="M3" s="1671"/>
      <c r="N3" s="1671"/>
    </row>
    <row r="4" spans="1:14" ht="13.5" thickBot="1" x14ac:dyDescent="0.25">
      <c r="A4" s="433"/>
      <c r="B4" s="433"/>
      <c r="C4" s="433"/>
      <c r="D4" s="434"/>
      <c r="E4" s="433"/>
      <c r="F4" s="433"/>
      <c r="G4" s="433"/>
      <c r="H4" s="433"/>
      <c r="I4" s="433"/>
      <c r="J4" s="433"/>
      <c r="K4" s="433"/>
      <c r="L4" s="433"/>
      <c r="M4" s="433"/>
      <c r="N4" s="433"/>
    </row>
    <row r="5" spans="1:14" ht="13.5" thickBot="1" x14ac:dyDescent="0.25">
      <c r="A5" s="1672" t="s">
        <v>41</v>
      </c>
      <c r="B5" s="1673" t="s">
        <v>42</v>
      </c>
      <c r="C5" s="1672" t="s">
        <v>43</v>
      </c>
      <c r="D5" s="1773" t="s">
        <v>182</v>
      </c>
      <c r="E5" s="1676" t="s">
        <v>183</v>
      </c>
      <c r="F5" s="1672" t="s">
        <v>184</v>
      </c>
      <c r="G5" s="1673" t="s">
        <v>185</v>
      </c>
      <c r="H5" s="1673" t="s">
        <v>186</v>
      </c>
      <c r="I5" s="1678" t="s">
        <v>49</v>
      </c>
      <c r="J5" s="1679"/>
      <c r="K5" s="1679"/>
      <c r="L5" s="1679"/>
      <c r="M5" s="1679"/>
      <c r="N5" s="1680"/>
    </row>
    <row r="6" spans="1:14" ht="13.5" thickBot="1" x14ac:dyDescent="0.25">
      <c r="A6" s="1672"/>
      <c r="B6" s="1674"/>
      <c r="C6" s="1672"/>
      <c r="D6" s="1773"/>
      <c r="E6" s="1677"/>
      <c r="F6" s="1672"/>
      <c r="G6" s="1675"/>
      <c r="H6" s="1675"/>
      <c r="I6" s="1681"/>
      <c r="J6" s="1682"/>
      <c r="K6" s="1682"/>
      <c r="L6" s="1682"/>
      <c r="M6" s="1682"/>
      <c r="N6" s="1683"/>
    </row>
    <row r="7" spans="1:14" ht="39" thickBot="1" x14ac:dyDescent="0.25">
      <c r="A7" s="1672"/>
      <c r="B7" s="1675"/>
      <c r="C7" s="1672"/>
      <c r="D7" s="1773"/>
      <c r="E7" s="430" t="s">
        <v>50</v>
      </c>
      <c r="F7" s="431" t="s">
        <v>51</v>
      </c>
      <c r="G7" s="431" t="s">
        <v>52</v>
      </c>
      <c r="H7" s="431" t="s">
        <v>53</v>
      </c>
      <c r="I7" s="431" t="s">
        <v>54</v>
      </c>
      <c r="J7" s="431" t="s">
        <v>187</v>
      </c>
      <c r="K7" s="431" t="s">
        <v>188</v>
      </c>
      <c r="L7" s="431" t="s">
        <v>59</v>
      </c>
      <c r="M7" s="430" t="s">
        <v>189</v>
      </c>
      <c r="N7" s="430" t="s">
        <v>190</v>
      </c>
    </row>
    <row r="8" spans="1:14" ht="30" x14ac:dyDescent="0.2">
      <c r="A8" s="435" t="s">
        <v>655</v>
      </c>
      <c r="B8" s="436"/>
      <c r="C8" s="436"/>
      <c r="D8" s="437">
        <f>SUM(D9:D24)</f>
        <v>12300000000</v>
      </c>
      <c r="E8" s="436"/>
      <c r="F8" s="436"/>
      <c r="G8" s="436"/>
      <c r="H8" s="436"/>
      <c r="I8" s="436"/>
      <c r="J8" s="436"/>
      <c r="K8" s="436"/>
      <c r="L8" s="436"/>
      <c r="M8" s="436"/>
      <c r="N8" s="438"/>
    </row>
    <row r="9" spans="1:14" ht="86.25" customHeight="1" x14ac:dyDescent="0.2">
      <c r="A9" s="1765" t="s">
        <v>654</v>
      </c>
      <c r="B9" s="439" t="s">
        <v>653</v>
      </c>
      <c r="C9" s="440" t="s">
        <v>192</v>
      </c>
      <c r="D9" s="441">
        <v>690000000</v>
      </c>
      <c r="E9" s="440" t="s">
        <v>631</v>
      </c>
      <c r="F9" s="440" t="s">
        <v>579</v>
      </c>
      <c r="G9" s="440" t="s">
        <v>621</v>
      </c>
      <c r="H9" s="442" t="s">
        <v>657</v>
      </c>
      <c r="I9" s="440" t="s">
        <v>442</v>
      </c>
      <c r="J9" s="440" t="s">
        <v>442</v>
      </c>
      <c r="K9" s="440" t="s">
        <v>444</v>
      </c>
      <c r="L9" s="440" t="s">
        <v>576</v>
      </c>
      <c r="M9" s="440" t="s">
        <v>599</v>
      </c>
      <c r="N9" s="443" t="s">
        <v>445</v>
      </c>
    </row>
    <row r="10" spans="1:14" ht="78" customHeight="1" x14ac:dyDescent="0.2">
      <c r="A10" s="1766"/>
      <c r="B10" s="439" t="s">
        <v>652</v>
      </c>
      <c r="C10" s="440" t="s">
        <v>192</v>
      </c>
      <c r="D10" s="441">
        <v>3100000000</v>
      </c>
      <c r="E10" s="440" t="s">
        <v>631</v>
      </c>
      <c r="F10" s="440" t="s">
        <v>579</v>
      </c>
      <c r="G10" s="440" t="s">
        <v>621</v>
      </c>
      <c r="H10" s="442" t="s">
        <v>657</v>
      </c>
      <c r="I10" s="440" t="s">
        <v>584</v>
      </c>
      <c r="J10" s="440" t="s">
        <v>584</v>
      </c>
      <c r="K10" s="440" t="s">
        <v>443</v>
      </c>
      <c r="L10" s="440" t="s">
        <v>599</v>
      </c>
      <c r="M10" s="440" t="s">
        <v>608</v>
      </c>
      <c r="N10" s="443" t="s">
        <v>627</v>
      </c>
    </row>
    <row r="11" spans="1:14" ht="76.5" customHeight="1" x14ac:dyDescent="0.2">
      <c r="A11" s="1765" t="s">
        <v>651</v>
      </c>
      <c r="B11" s="439" t="s">
        <v>650</v>
      </c>
      <c r="C11" s="440" t="s">
        <v>192</v>
      </c>
      <c r="D11" s="441">
        <v>1600000000</v>
      </c>
      <c r="E11" s="440" t="s">
        <v>631</v>
      </c>
      <c r="F11" s="440" t="s">
        <v>579</v>
      </c>
      <c r="G11" s="440" t="s">
        <v>621</v>
      </c>
      <c r="H11" s="442" t="s">
        <v>657</v>
      </c>
      <c r="I11" s="440" t="s">
        <v>601</v>
      </c>
      <c r="J11" s="440" t="s">
        <v>601</v>
      </c>
      <c r="K11" s="440" t="s">
        <v>587</v>
      </c>
      <c r="L11" s="440" t="s">
        <v>585</v>
      </c>
      <c r="M11" s="440" t="s">
        <v>587</v>
      </c>
      <c r="N11" s="443" t="s">
        <v>587</v>
      </c>
    </row>
    <row r="12" spans="1:14" ht="89.25" customHeight="1" x14ac:dyDescent="0.2">
      <c r="A12" s="1766"/>
      <c r="B12" s="439" t="s">
        <v>649</v>
      </c>
      <c r="C12" s="440" t="s">
        <v>192</v>
      </c>
      <c r="D12" s="441">
        <v>1000000000</v>
      </c>
      <c r="E12" s="440" t="s">
        <v>631</v>
      </c>
      <c r="F12" s="440" t="s">
        <v>579</v>
      </c>
      <c r="G12" s="440" t="s">
        <v>621</v>
      </c>
      <c r="H12" s="442" t="s">
        <v>657</v>
      </c>
      <c r="I12" s="440" t="s">
        <v>584</v>
      </c>
      <c r="J12" s="440" t="s">
        <v>584</v>
      </c>
      <c r="K12" s="440" t="s">
        <v>608</v>
      </c>
      <c r="L12" s="440" t="s">
        <v>444</v>
      </c>
      <c r="M12" s="440" t="s">
        <v>608</v>
      </c>
      <c r="N12" s="443" t="s">
        <v>444</v>
      </c>
    </row>
    <row r="13" spans="1:14" ht="63.75" x14ac:dyDescent="0.2">
      <c r="A13" s="444" t="s">
        <v>648</v>
      </c>
      <c r="B13" s="439" t="s">
        <v>647</v>
      </c>
      <c r="C13" s="440" t="s">
        <v>192</v>
      </c>
      <c r="D13" s="441">
        <v>300000000</v>
      </c>
      <c r="E13" s="440" t="s">
        <v>631</v>
      </c>
      <c r="F13" s="440" t="s">
        <v>579</v>
      </c>
      <c r="G13" s="440" t="s">
        <v>621</v>
      </c>
      <c r="H13" s="442" t="s">
        <v>657</v>
      </c>
      <c r="I13" s="440" t="s">
        <v>442</v>
      </c>
      <c r="J13" s="440" t="s">
        <v>442</v>
      </c>
      <c r="K13" s="440" t="s">
        <v>444</v>
      </c>
      <c r="L13" s="440" t="s">
        <v>627</v>
      </c>
      <c r="M13" s="440" t="s">
        <v>599</v>
      </c>
      <c r="N13" s="443" t="s">
        <v>576</v>
      </c>
    </row>
    <row r="14" spans="1:14" ht="113.25" customHeight="1" x14ac:dyDescent="0.2">
      <c r="A14" s="1767" t="s">
        <v>646</v>
      </c>
      <c r="B14" s="439" t="s">
        <v>645</v>
      </c>
      <c r="C14" s="440" t="s">
        <v>192</v>
      </c>
      <c r="D14" s="441">
        <v>267519084</v>
      </c>
      <c r="E14" s="445" t="s">
        <v>658</v>
      </c>
      <c r="F14" s="440" t="s">
        <v>579</v>
      </c>
      <c r="G14" s="440" t="s">
        <v>581</v>
      </c>
      <c r="H14" s="442" t="s">
        <v>657</v>
      </c>
      <c r="I14" s="1770" t="s">
        <v>581</v>
      </c>
      <c r="J14" s="1770"/>
      <c r="K14" s="1770"/>
      <c r="L14" s="1770"/>
      <c r="M14" s="1770"/>
      <c r="N14" s="1771"/>
    </row>
    <row r="15" spans="1:14" ht="72" customHeight="1" x14ac:dyDescent="0.2">
      <c r="A15" s="1768"/>
      <c r="B15" s="446" t="s">
        <v>643</v>
      </c>
      <c r="C15" s="447" t="s">
        <v>192</v>
      </c>
      <c r="D15" s="448">
        <f>380944182-98463266</f>
        <v>282480916</v>
      </c>
      <c r="E15" s="440" t="s">
        <v>621</v>
      </c>
      <c r="F15" s="440" t="s">
        <v>579</v>
      </c>
      <c r="G15" s="440" t="s">
        <v>621</v>
      </c>
      <c r="H15" s="442" t="s">
        <v>659</v>
      </c>
      <c r="I15" s="449" t="s">
        <v>608</v>
      </c>
      <c r="J15" s="440" t="s">
        <v>608</v>
      </c>
      <c r="K15" s="440" t="s">
        <v>627</v>
      </c>
      <c r="L15" s="440" t="s">
        <v>445</v>
      </c>
      <c r="M15" s="440" t="s">
        <v>576</v>
      </c>
      <c r="N15" s="450" t="s">
        <v>642</v>
      </c>
    </row>
    <row r="16" spans="1:14" ht="149.25" customHeight="1" x14ac:dyDescent="0.2">
      <c r="A16" s="1768"/>
      <c r="B16" s="439" t="s">
        <v>641</v>
      </c>
      <c r="C16" s="440" t="s">
        <v>192</v>
      </c>
      <c r="D16" s="441">
        <v>1300000000</v>
      </c>
      <c r="E16" s="440" t="s">
        <v>631</v>
      </c>
      <c r="F16" s="440" t="s">
        <v>579</v>
      </c>
      <c r="G16" s="440" t="s">
        <v>621</v>
      </c>
      <c r="H16" s="442" t="s">
        <v>660</v>
      </c>
      <c r="I16" s="440" t="s">
        <v>587</v>
      </c>
      <c r="J16" s="440" t="s">
        <v>587</v>
      </c>
      <c r="K16" s="440" t="s">
        <v>442</v>
      </c>
      <c r="L16" s="440" t="s">
        <v>608</v>
      </c>
      <c r="M16" s="440" t="s">
        <v>442</v>
      </c>
      <c r="N16" s="443" t="s">
        <v>445</v>
      </c>
    </row>
    <row r="17" spans="1:14" ht="118.5" customHeight="1" x14ac:dyDescent="0.2">
      <c r="A17" s="1768"/>
      <c r="B17" s="439" t="s">
        <v>640</v>
      </c>
      <c r="C17" s="440" t="s">
        <v>192</v>
      </c>
      <c r="D17" s="441">
        <v>600000000</v>
      </c>
      <c r="E17" s="440" t="s">
        <v>631</v>
      </c>
      <c r="F17" s="440" t="s">
        <v>579</v>
      </c>
      <c r="G17" s="440" t="s">
        <v>621</v>
      </c>
      <c r="H17" s="442" t="s">
        <v>660</v>
      </c>
      <c r="I17" s="440" t="s">
        <v>585</v>
      </c>
      <c r="J17" s="440" t="s">
        <v>585</v>
      </c>
      <c r="K17" s="440" t="s">
        <v>443</v>
      </c>
      <c r="L17" s="440" t="s">
        <v>444</v>
      </c>
      <c r="M17" s="440" t="s">
        <v>443</v>
      </c>
      <c r="N17" s="443" t="s">
        <v>576</v>
      </c>
    </row>
    <row r="18" spans="1:14" ht="63.75" x14ac:dyDescent="0.2">
      <c r="A18" s="1768"/>
      <c r="B18" s="439" t="s">
        <v>639</v>
      </c>
      <c r="C18" s="440" t="s">
        <v>192</v>
      </c>
      <c r="D18" s="441">
        <v>1020000000</v>
      </c>
      <c r="E18" s="440" t="s">
        <v>631</v>
      </c>
      <c r="F18" s="440" t="s">
        <v>579</v>
      </c>
      <c r="G18" s="440" t="s">
        <v>621</v>
      </c>
      <c r="H18" s="442" t="s">
        <v>661</v>
      </c>
      <c r="I18" s="440" t="s">
        <v>584</v>
      </c>
      <c r="J18" s="440" t="s">
        <v>584</v>
      </c>
      <c r="K18" s="440" t="s">
        <v>608</v>
      </c>
      <c r="L18" s="440" t="s">
        <v>444</v>
      </c>
      <c r="M18" s="440" t="s">
        <v>608</v>
      </c>
      <c r="N18" s="443" t="s">
        <v>627</v>
      </c>
    </row>
    <row r="19" spans="1:14" ht="89.25" x14ac:dyDescent="0.2">
      <c r="A19" s="1768"/>
      <c r="B19" s="439" t="s">
        <v>637</v>
      </c>
      <c r="C19" s="440" t="s">
        <v>192</v>
      </c>
      <c r="D19" s="441">
        <v>200000000</v>
      </c>
      <c r="E19" s="440" t="s">
        <v>621</v>
      </c>
      <c r="F19" s="440" t="s">
        <v>579</v>
      </c>
      <c r="G19" s="440" t="s">
        <v>621</v>
      </c>
      <c r="H19" s="442" t="s">
        <v>660</v>
      </c>
      <c r="I19" s="440" t="s">
        <v>608</v>
      </c>
      <c r="J19" s="440" t="s">
        <v>608</v>
      </c>
      <c r="K19" s="440" t="s">
        <v>627</v>
      </c>
      <c r="L19" s="440" t="s">
        <v>445</v>
      </c>
      <c r="M19" s="440" t="s">
        <v>576</v>
      </c>
      <c r="N19" s="450" t="s">
        <v>626</v>
      </c>
    </row>
    <row r="20" spans="1:14" ht="125.25" customHeight="1" x14ac:dyDescent="0.2">
      <c r="A20" s="1769"/>
      <c r="B20" s="439" t="s">
        <v>635</v>
      </c>
      <c r="C20" s="440" t="s">
        <v>192</v>
      </c>
      <c r="D20" s="441">
        <v>200000000</v>
      </c>
      <c r="E20" s="440" t="s">
        <v>621</v>
      </c>
      <c r="F20" s="440" t="s">
        <v>579</v>
      </c>
      <c r="G20" s="440" t="s">
        <v>621</v>
      </c>
      <c r="H20" s="451" t="s">
        <v>662</v>
      </c>
      <c r="I20" s="440" t="s">
        <v>608</v>
      </c>
      <c r="J20" s="440" t="s">
        <v>608</v>
      </c>
      <c r="K20" s="440" t="s">
        <v>627</v>
      </c>
      <c r="L20" s="440" t="s">
        <v>445</v>
      </c>
      <c r="M20" s="440" t="s">
        <v>576</v>
      </c>
      <c r="N20" s="450" t="s">
        <v>619</v>
      </c>
    </row>
    <row r="21" spans="1:14" ht="51" x14ac:dyDescent="0.2">
      <c r="A21" s="452" t="s">
        <v>633</v>
      </c>
      <c r="B21" s="439" t="s">
        <v>632</v>
      </c>
      <c r="C21" s="440" t="s">
        <v>192</v>
      </c>
      <c r="D21" s="441">
        <v>250000000</v>
      </c>
      <c r="E21" s="440" t="s">
        <v>631</v>
      </c>
      <c r="F21" s="440" t="s">
        <v>579</v>
      </c>
      <c r="G21" s="440" t="s">
        <v>621</v>
      </c>
      <c r="H21" s="442" t="s">
        <v>659</v>
      </c>
      <c r="I21" s="440" t="s">
        <v>442</v>
      </c>
      <c r="J21" s="440" t="s">
        <v>442</v>
      </c>
      <c r="K21" s="440" t="s">
        <v>444</v>
      </c>
      <c r="L21" s="440" t="s">
        <v>627</v>
      </c>
      <c r="M21" s="440" t="s">
        <v>599</v>
      </c>
      <c r="N21" s="443" t="s">
        <v>576</v>
      </c>
    </row>
    <row r="22" spans="1:14" ht="51" x14ac:dyDescent="0.2">
      <c r="A22" s="452" t="s">
        <v>629</v>
      </c>
      <c r="B22" s="453" t="s">
        <v>628</v>
      </c>
      <c r="C22" s="440" t="s">
        <v>192</v>
      </c>
      <c r="D22" s="441">
        <v>390000000</v>
      </c>
      <c r="E22" s="440" t="s">
        <v>621</v>
      </c>
      <c r="F22" s="440" t="s">
        <v>579</v>
      </c>
      <c r="G22" s="440" t="s">
        <v>621</v>
      </c>
      <c r="H22" s="440"/>
      <c r="I22" s="440" t="s">
        <v>608</v>
      </c>
      <c r="J22" s="440" t="s">
        <v>608</v>
      </c>
      <c r="K22" s="440" t="s">
        <v>627</v>
      </c>
      <c r="L22" s="440" t="s">
        <v>445</v>
      </c>
      <c r="M22" s="440" t="s">
        <v>576</v>
      </c>
      <c r="N22" s="450" t="s">
        <v>626</v>
      </c>
    </row>
    <row r="23" spans="1:14" ht="63.75" x14ac:dyDescent="0.2">
      <c r="A23" s="1767" t="s">
        <v>625</v>
      </c>
      <c r="B23" s="439" t="s">
        <v>624</v>
      </c>
      <c r="C23" s="440" t="s">
        <v>192</v>
      </c>
      <c r="D23" s="454">
        <v>531613103</v>
      </c>
      <c r="E23" s="445" t="s">
        <v>623</v>
      </c>
      <c r="F23" s="440" t="s">
        <v>579</v>
      </c>
      <c r="G23" s="440" t="s">
        <v>581</v>
      </c>
      <c r="H23" s="442" t="s">
        <v>657</v>
      </c>
      <c r="I23" s="1758" t="s">
        <v>581</v>
      </c>
      <c r="J23" s="1759"/>
      <c r="K23" s="1759"/>
      <c r="L23" s="1759"/>
      <c r="M23" s="1759"/>
      <c r="N23" s="1760"/>
    </row>
    <row r="24" spans="1:14" ht="64.5" thickBot="1" x14ac:dyDescent="0.25">
      <c r="A24" s="1772"/>
      <c r="B24" s="455" t="s">
        <v>622</v>
      </c>
      <c r="C24" s="456" t="s">
        <v>192</v>
      </c>
      <c r="D24" s="457">
        <v>568386897</v>
      </c>
      <c r="E24" s="456" t="s">
        <v>621</v>
      </c>
      <c r="F24" s="456" t="s">
        <v>579</v>
      </c>
      <c r="G24" s="456" t="s">
        <v>621</v>
      </c>
      <c r="H24" s="458" t="s">
        <v>657</v>
      </c>
      <c r="I24" s="456" t="s">
        <v>608</v>
      </c>
      <c r="J24" s="456" t="s">
        <v>608</v>
      </c>
      <c r="K24" s="456" t="s">
        <v>444</v>
      </c>
      <c r="L24" s="456" t="s">
        <v>576</v>
      </c>
      <c r="M24" s="456" t="s">
        <v>599</v>
      </c>
      <c r="N24" s="459" t="s">
        <v>619</v>
      </c>
    </row>
    <row r="26" spans="1:14" ht="64.5" thickBot="1" x14ac:dyDescent="0.25">
      <c r="A26" s="1756" t="s">
        <v>618</v>
      </c>
      <c r="B26" s="460" t="s">
        <v>617</v>
      </c>
      <c r="C26" s="440" t="s">
        <v>192</v>
      </c>
      <c r="D26" s="461">
        <v>1076961284</v>
      </c>
      <c r="E26" s="462" t="s">
        <v>663</v>
      </c>
      <c r="F26" s="456" t="s">
        <v>579</v>
      </c>
      <c r="G26" s="440" t="s">
        <v>581</v>
      </c>
      <c r="H26" s="442" t="s">
        <v>664</v>
      </c>
      <c r="I26" s="1758" t="s">
        <v>581</v>
      </c>
      <c r="J26" s="1759"/>
      <c r="K26" s="1759"/>
      <c r="L26" s="1759"/>
      <c r="M26" s="1759"/>
      <c r="N26" s="1760"/>
    </row>
    <row r="27" spans="1:14" ht="64.5" thickBot="1" x14ac:dyDescent="0.25">
      <c r="A27" s="1757"/>
      <c r="B27" s="463" t="s">
        <v>616</v>
      </c>
      <c r="C27" s="447" t="s">
        <v>192</v>
      </c>
      <c r="D27" s="464">
        <v>923038716</v>
      </c>
      <c r="E27" s="462" t="s">
        <v>65</v>
      </c>
      <c r="F27" s="456" t="s">
        <v>579</v>
      </c>
      <c r="G27" s="440" t="s">
        <v>65</v>
      </c>
      <c r="H27" s="442" t="s">
        <v>664</v>
      </c>
      <c r="I27" s="447" t="s">
        <v>608</v>
      </c>
      <c r="J27" s="440" t="s">
        <v>577</v>
      </c>
      <c r="K27" s="440" t="s">
        <v>575</v>
      </c>
      <c r="L27" s="440" t="s">
        <v>576</v>
      </c>
      <c r="M27" s="440" t="s">
        <v>575</v>
      </c>
      <c r="N27" s="465" t="s">
        <v>574</v>
      </c>
    </row>
    <row r="28" spans="1:14" ht="64.5" thickBot="1" x14ac:dyDescent="0.25">
      <c r="A28" s="1761" t="s">
        <v>615</v>
      </c>
      <c r="B28" s="466" t="s">
        <v>614</v>
      </c>
      <c r="C28" s="467" t="s">
        <v>192</v>
      </c>
      <c r="D28" s="468">
        <v>1386360906</v>
      </c>
      <c r="E28" s="440" t="s">
        <v>74</v>
      </c>
      <c r="F28" s="456" t="s">
        <v>579</v>
      </c>
      <c r="G28" s="440" t="s">
        <v>65</v>
      </c>
      <c r="H28" s="442" t="s">
        <v>664</v>
      </c>
      <c r="I28" s="467" t="s">
        <v>601</v>
      </c>
      <c r="J28" s="467" t="s">
        <v>601</v>
      </c>
      <c r="K28" s="467" t="s">
        <v>601</v>
      </c>
      <c r="L28" s="467" t="s">
        <v>585</v>
      </c>
      <c r="M28" s="467" t="s">
        <v>601</v>
      </c>
      <c r="N28" s="469" t="s">
        <v>445</v>
      </c>
    </row>
    <row r="29" spans="1:14" ht="64.5" thickBot="1" x14ac:dyDescent="0.25">
      <c r="A29" s="1761"/>
      <c r="B29" s="460" t="s">
        <v>613</v>
      </c>
      <c r="C29" s="440" t="s">
        <v>192</v>
      </c>
      <c r="D29" s="461">
        <v>233918956</v>
      </c>
      <c r="E29" s="440" t="s">
        <v>74</v>
      </c>
      <c r="F29" s="456" t="s">
        <v>579</v>
      </c>
      <c r="G29" s="440" t="s">
        <v>65</v>
      </c>
      <c r="H29" s="442" t="s">
        <v>664</v>
      </c>
      <c r="I29" s="440" t="s">
        <v>601</v>
      </c>
      <c r="J29" s="440" t="s">
        <v>601</v>
      </c>
      <c r="K29" s="440" t="s">
        <v>601</v>
      </c>
      <c r="L29" s="440" t="s">
        <v>585</v>
      </c>
      <c r="M29" s="440" t="s">
        <v>601</v>
      </c>
      <c r="N29" s="443" t="s">
        <v>445</v>
      </c>
    </row>
    <row r="30" spans="1:14" ht="64.5" thickBot="1" x14ac:dyDescent="0.25">
      <c r="A30" s="1761"/>
      <c r="B30" s="460" t="s">
        <v>612</v>
      </c>
      <c r="C30" s="440" t="s">
        <v>192</v>
      </c>
      <c r="D30" s="461">
        <v>158238975</v>
      </c>
      <c r="E30" s="440" t="s">
        <v>74</v>
      </c>
      <c r="F30" s="456" t="s">
        <v>579</v>
      </c>
      <c r="G30" s="440" t="s">
        <v>65</v>
      </c>
      <c r="H30" s="442" t="s">
        <v>664</v>
      </c>
      <c r="I30" s="440" t="s">
        <v>601</v>
      </c>
      <c r="J30" s="440" t="s">
        <v>601</v>
      </c>
      <c r="K30" s="440" t="s">
        <v>601</v>
      </c>
      <c r="L30" s="440" t="s">
        <v>585</v>
      </c>
      <c r="M30" s="440" t="s">
        <v>601</v>
      </c>
      <c r="N30" s="443" t="s">
        <v>445</v>
      </c>
    </row>
    <row r="31" spans="1:14" ht="64.5" thickBot="1" x14ac:dyDescent="0.25">
      <c r="A31" s="1761"/>
      <c r="B31" s="460" t="s">
        <v>611</v>
      </c>
      <c r="C31" s="440" t="s">
        <v>192</v>
      </c>
      <c r="D31" s="461">
        <v>117287573</v>
      </c>
      <c r="E31" s="440" t="s">
        <v>74</v>
      </c>
      <c r="F31" s="456" t="s">
        <v>579</v>
      </c>
      <c r="G31" s="440" t="s">
        <v>65</v>
      </c>
      <c r="H31" s="442" t="s">
        <v>664</v>
      </c>
      <c r="I31" s="440" t="s">
        <v>601</v>
      </c>
      <c r="J31" s="440" t="s">
        <v>601</v>
      </c>
      <c r="K31" s="440" t="s">
        <v>601</v>
      </c>
      <c r="L31" s="440" t="s">
        <v>585</v>
      </c>
      <c r="M31" s="440" t="s">
        <v>601</v>
      </c>
      <c r="N31" s="443" t="s">
        <v>445</v>
      </c>
    </row>
    <row r="32" spans="1:14" ht="64.5" thickBot="1" x14ac:dyDescent="0.25">
      <c r="A32" s="1761"/>
      <c r="B32" s="460" t="s">
        <v>610</v>
      </c>
      <c r="C32" s="440" t="s">
        <v>192</v>
      </c>
      <c r="D32" s="461">
        <v>99928046</v>
      </c>
      <c r="E32" s="440" t="s">
        <v>74</v>
      </c>
      <c r="F32" s="456" t="s">
        <v>579</v>
      </c>
      <c r="G32" s="440" t="s">
        <v>65</v>
      </c>
      <c r="H32" s="442" t="s">
        <v>664</v>
      </c>
      <c r="I32" s="440" t="s">
        <v>601</v>
      </c>
      <c r="J32" s="440" t="s">
        <v>601</v>
      </c>
      <c r="K32" s="440" t="s">
        <v>601</v>
      </c>
      <c r="L32" s="440" t="s">
        <v>585</v>
      </c>
      <c r="M32" s="440" t="s">
        <v>601</v>
      </c>
      <c r="N32" s="443" t="s">
        <v>445</v>
      </c>
    </row>
    <row r="33" spans="1:14" ht="64.5" thickBot="1" x14ac:dyDescent="0.25">
      <c r="A33" s="1761"/>
      <c r="B33" s="460" t="s">
        <v>609</v>
      </c>
      <c r="C33" s="440" t="s">
        <v>192</v>
      </c>
      <c r="D33" s="461">
        <v>75000000</v>
      </c>
      <c r="E33" s="440" t="s">
        <v>74</v>
      </c>
      <c r="F33" s="456" t="s">
        <v>579</v>
      </c>
      <c r="G33" s="440" t="s">
        <v>65</v>
      </c>
      <c r="H33" s="442" t="s">
        <v>664</v>
      </c>
      <c r="I33" s="440" t="s">
        <v>601</v>
      </c>
      <c r="J33" s="440" t="s">
        <v>601</v>
      </c>
      <c r="K33" s="440" t="s">
        <v>601</v>
      </c>
      <c r="L33" s="440" t="s">
        <v>585</v>
      </c>
      <c r="M33" s="440" t="s">
        <v>601</v>
      </c>
      <c r="N33" s="443" t="s">
        <v>608</v>
      </c>
    </row>
    <row r="34" spans="1:14" ht="64.5" thickBot="1" x14ac:dyDescent="0.25">
      <c r="A34" s="1761"/>
      <c r="B34" s="460" t="s">
        <v>607</v>
      </c>
      <c r="C34" s="440" t="s">
        <v>192</v>
      </c>
      <c r="D34" s="461">
        <v>50000000</v>
      </c>
      <c r="E34" s="440" t="s">
        <v>74</v>
      </c>
      <c r="F34" s="456" t="s">
        <v>579</v>
      </c>
      <c r="G34" s="440" t="s">
        <v>65</v>
      </c>
      <c r="H34" s="442" t="s">
        <v>664</v>
      </c>
      <c r="I34" s="440" t="s">
        <v>601</v>
      </c>
      <c r="J34" s="440" t="s">
        <v>601</v>
      </c>
      <c r="K34" s="440" t="s">
        <v>601</v>
      </c>
      <c r="L34" s="440" t="s">
        <v>585</v>
      </c>
      <c r="M34" s="440" t="s">
        <v>601</v>
      </c>
      <c r="N34" s="443" t="s">
        <v>445</v>
      </c>
    </row>
    <row r="35" spans="1:14" ht="64.5" thickBot="1" x14ac:dyDescent="0.25">
      <c r="A35" s="1761"/>
      <c r="B35" s="460" t="s">
        <v>606</v>
      </c>
      <c r="C35" s="440" t="s">
        <v>192</v>
      </c>
      <c r="D35" s="461">
        <v>59821300</v>
      </c>
      <c r="E35" s="440" t="s">
        <v>74</v>
      </c>
      <c r="F35" s="456" t="s">
        <v>579</v>
      </c>
      <c r="G35" s="440" t="s">
        <v>65</v>
      </c>
      <c r="H35" s="442" t="s">
        <v>664</v>
      </c>
      <c r="I35" s="440" t="s">
        <v>601</v>
      </c>
      <c r="J35" s="440" t="s">
        <v>601</v>
      </c>
      <c r="K35" s="440" t="s">
        <v>601</v>
      </c>
      <c r="L35" s="440" t="s">
        <v>585</v>
      </c>
      <c r="M35" s="440" t="s">
        <v>601</v>
      </c>
      <c r="N35" s="443" t="s">
        <v>445</v>
      </c>
    </row>
    <row r="36" spans="1:14" ht="64.5" thickBot="1" x14ac:dyDescent="0.25">
      <c r="A36" s="1761"/>
      <c r="B36" s="460" t="s">
        <v>605</v>
      </c>
      <c r="C36" s="440" t="s">
        <v>192</v>
      </c>
      <c r="D36" s="461">
        <v>25324500</v>
      </c>
      <c r="E36" s="440" t="s">
        <v>74</v>
      </c>
      <c r="F36" s="456" t="s">
        <v>579</v>
      </c>
      <c r="G36" s="440" t="s">
        <v>65</v>
      </c>
      <c r="H36" s="442" t="s">
        <v>664</v>
      </c>
      <c r="I36" s="440" t="s">
        <v>601</v>
      </c>
      <c r="J36" s="440" t="s">
        <v>601</v>
      </c>
      <c r="K36" s="440" t="s">
        <v>601</v>
      </c>
      <c r="L36" s="440" t="s">
        <v>585</v>
      </c>
      <c r="M36" s="440" t="s">
        <v>601</v>
      </c>
      <c r="N36" s="443" t="s">
        <v>445</v>
      </c>
    </row>
    <row r="37" spans="1:14" ht="64.5" thickBot="1" x14ac:dyDescent="0.25">
      <c r="A37" s="1761"/>
      <c r="B37" s="460" t="s">
        <v>604</v>
      </c>
      <c r="C37" s="440" t="s">
        <v>192</v>
      </c>
      <c r="D37" s="461">
        <v>15972150</v>
      </c>
      <c r="E37" s="440" t="s">
        <v>74</v>
      </c>
      <c r="F37" s="456" t="s">
        <v>579</v>
      </c>
      <c r="G37" s="440" t="s">
        <v>65</v>
      </c>
      <c r="H37" s="442" t="s">
        <v>664</v>
      </c>
      <c r="I37" s="440" t="s">
        <v>601</v>
      </c>
      <c r="J37" s="440" t="s">
        <v>601</v>
      </c>
      <c r="K37" s="440" t="s">
        <v>601</v>
      </c>
      <c r="L37" s="440" t="s">
        <v>585</v>
      </c>
      <c r="M37" s="440" t="s">
        <v>601</v>
      </c>
      <c r="N37" s="443" t="s">
        <v>445</v>
      </c>
    </row>
    <row r="38" spans="1:14" ht="64.5" thickBot="1" x14ac:dyDescent="0.25">
      <c r="A38" s="1761"/>
      <c r="B38" s="470" t="s">
        <v>603</v>
      </c>
      <c r="C38" s="440" t="s">
        <v>192</v>
      </c>
      <c r="D38" s="461">
        <v>30000000</v>
      </c>
      <c r="E38" s="440" t="s">
        <v>74</v>
      </c>
      <c r="F38" s="456" t="s">
        <v>579</v>
      </c>
      <c r="G38" s="440" t="s">
        <v>65</v>
      </c>
      <c r="H38" s="442" t="s">
        <v>664</v>
      </c>
      <c r="I38" s="440" t="s">
        <v>601</v>
      </c>
      <c r="J38" s="440" t="s">
        <v>601</v>
      </c>
      <c r="K38" s="440" t="s">
        <v>601</v>
      </c>
      <c r="L38" s="440" t="s">
        <v>585</v>
      </c>
      <c r="M38" s="440" t="s">
        <v>601</v>
      </c>
      <c r="N38" s="443" t="s">
        <v>445</v>
      </c>
    </row>
    <row r="39" spans="1:14" ht="64.5" thickBot="1" x14ac:dyDescent="0.25">
      <c r="A39" s="1761"/>
      <c r="B39" s="460" t="s">
        <v>602</v>
      </c>
      <c r="C39" s="440" t="s">
        <v>192</v>
      </c>
      <c r="D39" s="461">
        <v>80000000</v>
      </c>
      <c r="E39" s="440" t="s">
        <v>74</v>
      </c>
      <c r="F39" s="456" t="s">
        <v>579</v>
      </c>
      <c r="G39" s="440" t="s">
        <v>65</v>
      </c>
      <c r="H39" s="442" t="s">
        <v>664</v>
      </c>
      <c r="I39" s="440" t="s">
        <v>601</v>
      </c>
      <c r="J39" s="440" t="s">
        <v>601</v>
      </c>
      <c r="K39" s="440" t="s">
        <v>601</v>
      </c>
      <c r="L39" s="440" t="s">
        <v>585</v>
      </c>
      <c r="M39" s="440" t="s">
        <v>601</v>
      </c>
      <c r="N39" s="443" t="s">
        <v>445</v>
      </c>
    </row>
    <row r="40" spans="1:14" ht="64.5" thickBot="1" x14ac:dyDescent="0.25">
      <c r="A40" s="1761"/>
      <c r="B40" s="471" t="s">
        <v>600</v>
      </c>
      <c r="C40" s="472" t="s">
        <v>192</v>
      </c>
      <c r="D40" s="473">
        <v>948000000</v>
      </c>
      <c r="E40" s="467" t="s">
        <v>74</v>
      </c>
      <c r="F40" s="474" t="s">
        <v>579</v>
      </c>
      <c r="G40" s="467" t="s">
        <v>65</v>
      </c>
      <c r="H40" s="475" t="s">
        <v>664</v>
      </c>
      <c r="I40" s="467" t="s">
        <v>601</v>
      </c>
      <c r="J40" s="440" t="s">
        <v>587</v>
      </c>
      <c r="K40" s="440" t="s">
        <v>585</v>
      </c>
      <c r="L40" s="440" t="s">
        <v>584</v>
      </c>
      <c r="M40" s="440" t="s">
        <v>585</v>
      </c>
      <c r="N40" s="443" t="s">
        <v>445</v>
      </c>
    </row>
    <row r="41" spans="1:14" ht="64.5" thickBot="1" x14ac:dyDescent="0.25">
      <c r="A41" s="1761"/>
      <c r="B41" s="460" t="s">
        <v>598</v>
      </c>
      <c r="C41" s="440" t="s">
        <v>192</v>
      </c>
      <c r="D41" s="461">
        <v>144799200</v>
      </c>
      <c r="E41" s="440" t="s">
        <v>74</v>
      </c>
      <c r="F41" s="456" t="s">
        <v>579</v>
      </c>
      <c r="G41" s="440" t="s">
        <v>65</v>
      </c>
      <c r="H41" s="442" t="s">
        <v>664</v>
      </c>
      <c r="I41" s="447" t="s">
        <v>665</v>
      </c>
      <c r="J41" s="440" t="s">
        <v>587</v>
      </c>
      <c r="K41" s="440" t="s">
        <v>585</v>
      </c>
      <c r="L41" s="440" t="s">
        <v>584</v>
      </c>
      <c r="M41" s="440" t="s">
        <v>585</v>
      </c>
      <c r="N41" s="443" t="s">
        <v>445</v>
      </c>
    </row>
    <row r="42" spans="1:14" ht="64.5" thickBot="1" x14ac:dyDescent="0.25">
      <c r="A42" s="1761"/>
      <c r="B42" s="460" t="s">
        <v>597</v>
      </c>
      <c r="C42" s="440" t="s">
        <v>192</v>
      </c>
      <c r="D42" s="461">
        <v>80000000</v>
      </c>
      <c r="E42" s="440" t="s">
        <v>74</v>
      </c>
      <c r="F42" s="456" t="s">
        <v>579</v>
      </c>
      <c r="G42" s="440" t="s">
        <v>65</v>
      </c>
      <c r="H42" s="442" t="s">
        <v>664</v>
      </c>
      <c r="I42" s="440" t="s">
        <v>587</v>
      </c>
      <c r="J42" s="440" t="s">
        <v>585</v>
      </c>
      <c r="K42" s="440" t="s">
        <v>585</v>
      </c>
      <c r="L42" s="440" t="s">
        <v>584</v>
      </c>
      <c r="M42" s="440" t="s">
        <v>585</v>
      </c>
      <c r="N42" s="443" t="s">
        <v>445</v>
      </c>
    </row>
    <row r="43" spans="1:14" ht="64.5" thickBot="1" x14ac:dyDescent="0.25">
      <c r="A43" s="1761"/>
      <c r="B43" s="460" t="s">
        <v>596</v>
      </c>
      <c r="C43" s="440" t="s">
        <v>192</v>
      </c>
      <c r="D43" s="461">
        <v>150000000</v>
      </c>
      <c r="E43" s="440" t="s">
        <v>74</v>
      </c>
      <c r="F43" s="456" t="s">
        <v>579</v>
      </c>
      <c r="G43" s="440" t="s">
        <v>65</v>
      </c>
      <c r="H43" s="442" t="s">
        <v>664</v>
      </c>
      <c r="I43" s="440" t="s">
        <v>587</v>
      </c>
      <c r="J43" s="440" t="s">
        <v>585</v>
      </c>
      <c r="K43" s="440" t="s">
        <v>585</v>
      </c>
      <c r="L43" s="440" t="s">
        <v>584</v>
      </c>
      <c r="M43" s="440" t="s">
        <v>585</v>
      </c>
      <c r="N43" s="443" t="s">
        <v>445</v>
      </c>
    </row>
    <row r="44" spans="1:14" ht="64.5" thickBot="1" x14ac:dyDescent="0.25">
      <c r="A44" s="1761"/>
      <c r="B44" s="460" t="s">
        <v>595</v>
      </c>
      <c r="C44" s="440" t="s">
        <v>192</v>
      </c>
      <c r="D44" s="461">
        <v>40000000</v>
      </c>
      <c r="E44" s="440" t="s">
        <v>74</v>
      </c>
      <c r="F44" s="456" t="s">
        <v>579</v>
      </c>
      <c r="G44" s="440" t="s">
        <v>65</v>
      </c>
      <c r="H44" s="442" t="s">
        <v>664</v>
      </c>
      <c r="I44" s="440" t="s">
        <v>587</v>
      </c>
      <c r="J44" s="440" t="s">
        <v>585</v>
      </c>
      <c r="K44" s="440" t="s">
        <v>585</v>
      </c>
      <c r="L44" s="440" t="s">
        <v>584</v>
      </c>
      <c r="M44" s="440" t="s">
        <v>585</v>
      </c>
      <c r="N44" s="443" t="s">
        <v>445</v>
      </c>
    </row>
    <row r="45" spans="1:14" ht="64.5" thickBot="1" x14ac:dyDescent="0.25">
      <c r="A45" s="1761"/>
      <c r="B45" s="460" t="s">
        <v>594</v>
      </c>
      <c r="C45" s="440" t="s">
        <v>192</v>
      </c>
      <c r="D45" s="461">
        <v>270000000</v>
      </c>
      <c r="E45" s="440" t="s">
        <v>74</v>
      </c>
      <c r="F45" s="456" t="s">
        <v>579</v>
      </c>
      <c r="G45" s="440" t="s">
        <v>65</v>
      </c>
      <c r="H45" s="442" t="s">
        <v>664</v>
      </c>
      <c r="I45" s="440" t="s">
        <v>587</v>
      </c>
      <c r="J45" s="440" t="s">
        <v>585</v>
      </c>
      <c r="K45" s="440" t="s">
        <v>585</v>
      </c>
      <c r="L45" s="440" t="s">
        <v>584</v>
      </c>
      <c r="M45" s="440" t="s">
        <v>585</v>
      </c>
      <c r="N45" s="443" t="s">
        <v>445</v>
      </c>
    </row>
    <row r="46" spans="1:14" ht="64.5" thickBot="1" x14ac:dyDescent="0.25">
      <c r="A46" s="1761"/>
      <c r="B46" s="471" t="s">
        <v>593</v>
      </c>
      <c r="C46" s="472" t="s">
        <v>192</v>
      </c>
      <c r="D46" s="473">
        <v>1268027394</v>
      </c>
      <c r="E46" s="440" t="s">
        <v>74</v>
      </c>
      <c r="F46" s="456" t="s">
        <v>579</v>
      </c>
      <c r="G46" s="440" t="s">
        <v>65</v>
      </c>
      <c r="H46" s="442" t="s">
        <v>664</v>
      </c>
      <c r="I46" s="440" t="s">
        <v>587</v>
      </c>
      <c r="J46" s="440" t="s">
        <v>585</v>
      </c>
      <c r="K46" s="440" t="s">
        <v>585</v>
      </c>
      <c r="L46" s="440" t="s">
        <v>584</v>
      </c>
      <c r="M46" s="440" t="s">
        <v>585</v>
      </c>
      <c r="N46" s="443" t="s">
        <v>445</v>
      </c>
    </row>
    <row r="47" spans="1:14" ht="64.5" thickBot="1" x14ac:dyDescent="0.25">
      <c r="A47" s="1761"/>
      <c r="B47" s="460" t="s">
        <v>592</v>
      </c>
      <c r="C47" s="440" t="s">
        <v>192</v>
      </c>
      <c r="D47" s="461">
        <v>447321000</v>
      </c>
      <c r="E47" s="440" t="s">
        <v>74</v>
      </c>
      <c r="F47" s="456" t="s">
        <v>579</v>
      </c>
      <c r="G47" s="440" t="s">
        <v>65</v>
      </c>
      <c r="H47" s="442" t="s">
        <v>664</v>
      </c>
      <c r="I47" s="440" t="s">
        <v>587</v>
      </c>
      <c r="J47" s="440" t="s">
        <v>585</v>
      </c>
      <c r="K47" s="440" t="s">
        <v>585</v>
      </c>
      <c r="L47" s="440" t="s">
        <v>584</v>
      </c>
      <c r="M47" s="440" t="s">
        <v>585</v>
      </c>
      <c r="N47" s="443" t="s">
        <v>445</v>
      </c>
    </row>
    <row r="48" spans="1:14" ht="64.5" thickBot="1" x14ac:dyDescent="0.25">
      <c r="A48" s="1761"/>
      <c r="B48" s="460" t="s">
        <v>591</v>
      </c>
      <c r="C48" s="440" t="s">
        <v>192</v>
      </c>
      <c r="D48" s="461">
        <v>170000000</v>
      </c>
      <c r="E48" s="440" t="s">
        <v>74</v>
      </c>
      <c r="F48" s="456" t="s">
        <v>579</v>
      </c>
      <c r="G48" s="440" t="s">
        <v>65</v>
      </c>
      <c r="H48" s="442" t="s">
        <v>664</v>
      </c>
      <c r="I48" s="440" t="s">
        <v>587</v>
      </c>
      <c r="J48" s="440" t="s">
        <v>585</v>
      </c>
      <c r="K48" s="440" t="s">
        <v>585</v>
      </c>
      <c r="L48" s="440" t="s">
        <v>584</v>
      </c>
      <c r="M48" s="440" t="s">
        <v>585</v>
      </c>
      <c r="N48" s="443" t="s">
        <v>445</v>
      </c>
    </row>
    <row r="49" spans="1:14" ht="64.5" thickBot="1" x14ac:dyDescent="0.25">
      <c r="A49" s="1761"/>
      <c r="B49" s="460" t="s">
        <v>590</v>
      </c>
      <c r="C49" s="440" t="s">
        <v>192</v>
      </c>
      <c r="D49" s="461">
        <v>300000000</v>
      </c>
      <c r="E49" s="440" t="s">
        <v>74</v>
      </c>
      <c r="F49" s="456" t="s">
        <v>579</v>
      </c>
      <c r="G49" s="440" t="s">
        <v>65</v>
      </c>
      <c r="H49" s="442" t="s">
        <v>664</v>
      </c>
      <c r="I49" s="440" t="s">
        <v>587</v>
      </c>
      <c r="J49" s="440" t="s">
        <v>585</v>
      </c>
      <c r="K49" s="440" t="s">
        <v>585</v>
      </c>
      <c r="L49" s="440" t="s">
        <v>584</v>
      </c>
      <c r="M49" s="440" t="s">
        <v>585</v>
      </c>
      <c r="N49" s="443" t="s">
        <v>445</v>
      </c>
    </row>
    <row r="50" spans="1:14" ht="64.5" thickBot="1" x14ac:dyDescent="0.25">
      <c r="A50" s="1761"/>
      <c r="B50" s="476" t="s">
        <v>589</v>
      </c>
      <c r="C50" s="477" t="s">
        <v>192</v>
      </c>
      <c r="D50" s="478">
        <v>50000000</v>
      </c>
      <c r="E50" s="440" t="s">
        <v>74</v>
      </c>
      <c r="F50" s="456" t="s">
        <v>579</v>
      </c>
      <c r="G50" s="440" t="s">
        <v>65</v>
      </c>
      <c r="H50" s="442" t="s">
        <v>664</v>
      </c>
      <c r="I50" s="440" t="s">
        <v>587</v>
      </c>
      <c r="J50" s="440" t="s">
        <v>584</v>
      </c>
      <c r="K50" s="440" t="s">
        <v>584</v>
      </c>
      <c r="L50" s="440" t="s">
        <v>442</v>
      </c>
      <c r="M50" s="440" t="s">
        <v>584</v>
      </c>
      <c r="N50" s="443" t="s">
        <v>445</v>
      </c>
    </row>
    <row r="51" spans="1:14" ht="64.5" thickBot="1" x14ac:dyDescent="0.25">
      <c r="A51" s="1761"/>
      <c r="B51" s="460" t="s">
        <v>588</v>
      </c>
      <c r="C51" s="440" t="s">
        <v>192</v>
      </c>
      <c r="D51" s="461">
        <v>150000000</v>
      </c>
      <c r="E51" s="440" t="s">
        <v>74</v>
      </c>
      <c r="F51" s="456" t="s">
        <v>579</v>
      </c>
      <c r="G51" s="440" t="s">
        <v>65</v>
      </c>
      <c r="H51" s="442" t="s">
        <v>664</v>
      </c>
      <c r="I51" s="440" t="s">
        <v>587</v>
      </c>
      <c r="J51" s="440" t="s">
        <v>585</v>
      </c>
      <c r="K51" s="440" t="s">
        <v>585</v>
      </c>
      <c r="L51" s="440" t="s">
        <v>584</v>
      </c>
      <c r="M51" s="440" t="s">
        <v>585</v>
      </c>
      <c r="N51" s="443" t="s">
        <v>445</v>
      </c>
    </row>
    <row r="52" spans="1:14" ht="64.5" thickBot="1" x14ac:dyDescent="0.25">
      <c r="A52" s="1761"/>
      <c r="B52" s="460" t="s">
        <v>586</v>
      </c>
      <c r="C52" s="440" t="s">
        <v>192</v>
      </c>
      <c r="D52" s="461">
        <v>130000000</v>
      </c>
      <c r="E52" s="440" t="s">
        <v>74</v>
      </c>
      <c r="F52" s="456" t="s">
        <v>579</v>
      </c>
      <c r="G52" s="440" t="s">
        <v>65</v>
      </c>
      <c r="H52" s="442" t="s">
        <v>664</v>
      </c>
      <c r="I52" s="440" t="s">
        <v>587</v>
      </c>
      <c r="J52" s="440" t="s">
        <v>584</v>
      </c>
      <c r="K52" s="440" t="s">
        <v>584</v>
      </c>
      <c r="L52" s="440" t="s">
        <v>442</v>
      </c>
      <c r="M52" s="440" t="s">
        <v>584</v>
      </c>
      <c r="N52" s="443" t="s">
        <v>445</v>
      </c>
    </row>
    <row r="53" spans="1:14" ht="64.5" thickBot="1" x14ac:dyDescent="0.25">
      <c r="A53" s="1761"/>
      <c r="B53" s="471" t="s">
        <v>583</v>
      </c>
      <c r="C53" s="472" t="s">
        <v>192</v>
      </c>
      <c r="D53" s="473">
        <v>322430120</v>
      </c>
      <c r="E53" s="479" t="s">
        <v>666</v>
      </c>
      <c r="F53" s="456" t="s">
        <v>579</v>
      </c>
      <c r="G53" s="440" t="s">
        <v>581</v>
      </c>
      <c r="H53" s="442" t="s">
        <v>664</v>
      </c>
      <c r="I53" s="1762" t="s">
        <v>581</v>
      </c>
      <c r="J53" s="1763"/>
      <c r="K53" s="1763"/>
      <c r="L53" s="1763"/>
      <c r="M53" s="1763"/>
      <c r="N53" s="1764"/>
    </row>
    <row r="54" spans="1:14" ht="64.5" thickBot="1" x14ac:dyDescent="0.25">
      <c r="A54" s="1761"/>
      <c r="B54" s="460" t="s">
        <v>580</v>
      </c>
      <c r="C54" s="440" t="s">
        <v>192</v>
      </c>
      <c r="D54" s="480">
        <v>197569880</v>
      </c>
      <c r="E54" s="440" t="s">
        <v>65</v>
      </c>
      <c r="F54" s="456" t="s">
        <v>579</v>
      </c>
      <c r="G54" s="440" t="s">
        <v>65</v>
      </c>
      <c r="H54" s="442" t="s">
        <v>664</v>
      </c>
      <c r="I54" s="440" t="s">
        <v>608</v>
      </c>
      <c r="J54" s="440" t="s">
        <v>577</v>
      </c>
      <c r="K54" s="440" t="s">
        <v>575</v>
      </c>
      <c r="L54" s="440" t="s">
        <v>576</v>
      </c>
      <c r="M54" s="440" t="s">
        <v>575</v>
      </c>
      <c r="N54" s="465" t="s">
        <v>574</v>
      </c>
    </row>
    <row r="55" spans="1:14" x14ac:dyDescent="0.2">
      <c r="D55" s="432">
        <f>SUM(D26:D54)</f>
        <v>9000000000</v>
      </c>
    </row>
    <row r="86" spans="5:5" x14ac:dyDescent="0.2">
      <c r="E86">
        <v>61600000</v>
      </c>
    </row>
  </sheetData>
  <mergeCells count="20">
    <mergeCell ref="A3:N3"/>
    <mergeCell ref="A5:A7"/>
    <mergeCell ref="B5:B7"/>
    <mergeCell ref="C5:C7"/>
    <mergeCell ref="D5:D7"/>
    <mergeCell ref="E5:E6"/>
    <mergeCell ref="F5:F6"/>
    <mergeCell ref="G5:G6"/>
    <mergeCell ref="H5:H6"/>
    <mergeCell ref="I5:N6"/>
    <mergeCell ref="A26:A27"/>
    <mergeCell ref="I26:N26"/>
    <mergeCell ref="A28:A54"/>
    <mergeCell ref="I53:N53"/>
    <mergeCell ref="A9:A10"/>
    <mergeCell ref="A11:A12"/>
    <mergeCell ref="A14:A20"/>
    <mergeCell ref="I14:N14"/>
    <mergeCell ref="A23:A24"/>
    <mergeCell ref="I23:N2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3:AA27"/>
  <sheetViews>
    <sheetView zoomScale="80" zoomScaleNormal="80" workbookViewId="0">
      <pane xSplit="2" ySplit="7" topLeftCell="N12" activePane="bottomRight" state="frozen"/>
      <selection pane="topRight" activeCell="C1" sqref="C1"/>
      <selection pane="bottomLeft" activeCell="A8" sqref="A8"/>
      <selection pane="bottomRight" activeCell="AA23" sqref="AA23"/>
    </sheetView>
  </sheetViews>
  <sheetFormatPr baseColWidth="10" defaultColWidth="11.5703125" defaultRowHeight="12" x14ac:dyDescent="0.2"/>
  <cols>
    <col min="1" max="1" width="27.85546875" style="976" customWidth="1"/>
    <col min="2" max="2" width="47.140625" style="976" customWidth="1"/>
    <col min="3" max="3" width="24" style="976" customWidth="1"/>
    <col min="4" max="4" width="25.7109375" style="1120" customWidth="1"/>
    <col min="5" max="5" width="27.42578125" style="976" customWidth="1"/>
    <col min="6" max="6" width="27.28515625" style="976" customWidth="1"/>
    <col min="7" max="7" width="15.7109375" style="976" customWidth="1"/>
    <col min="8" max="8" width="14" style="976" customWidth="1"/>
    <col min="9" max="9" width="18" style="976" customWidth="1"/>
    <col min="10" max="11" width="15.85546875" style="976" customWidth="1"/>
    <col min="12" max="12" width="12.42578125" style="976" customWidth="1"/>
    <col min="13" max="13" width="18" style="976" customWidth="1"/>
    <col min="14" max="14" width="17.85546875" style="976" customWidth="1"/>
    <col min="15" max="15" width="30.42578125" style="976" customWidth="1"/>
    <col min="16" max="16" width="19.28515625" style="976" customWidth="1"/>
    <col min="17" max="17" width="40.140625" style="976" hidden="1" customWidth="1"/>
    <col min="18" max="18" width="21.5703125" style="976" hidden="1" customWidth="1"/>
    <col min="19" max="19" width="19.85546875" style="976" hidden="1" customWidth="1"/>
    <col min="20" max="20" width="15.7109375" style="976" hidden="1" customWidth="1"/>
    <col min="21" max="21" width="18.5703125" style="976" hidden="1" customWidth="1"/>
    <col min="22" max="22" width="28" style="976" hidden="1" customWidth="1"/>
    <col min="23" max="23" width="27" style="976" hidden="1" customWidth="1"/>
    <col min="24" max="24" width="26.85546875" style="976" hidden="1" customWidth="1"/>
    <col min="25" max="25" width="50.5703125" style="976" customWidth="1"/>
    <col min="26" max="26" width="17" style="976" bestFit="1" customWidth="1"/>
    <col min="27" max="27" width="40.140625" style="976" customWidth="1"/>
    <col min="28" max="257" width="11.5703125" style="976"/>
    <col min="258" max="258" width="1.7109375" style="976" customWidth="1"/>
    <col min="259" max="260" width="28.7109375" style="976" customWidth="1"/>
    <col min="261" max="261" width="22.85546875" style="976" bestFit="1" customWidth="1"/>
    <col min="262" max="263" width="40.140625" style="976" customWidth="1"/>
    <col min="264" max="264" width="27.28515625" style="976" customWidth="1"/>
    <col min="265" max="265" width="20.7109375" style="976" customWidth="1"/>
    <col min="266" max="266" width="22.42578125" style="976" customWidth="1"/>
    <col min="267" max="267" width="21.28515625" style="976" customWidth="1"/>
    <col min="268" max="268" width="16" style="976" bestFit="1" customWidth="1"/>
    <col min="269" max="269" width="49" style="976" customWidth="1"/>
    <col min="270" max="513" width="11.5703125" style="976"/>
    <col min="514" max="514" width="1.7109375" style="976" customWidth="1"/>
    <col min="515" max="516" width="28.7109375" style="976" customWidth="1"/>
    <col min="517" max="517" width="22.85546875" style="976" bestFit="1" customWidth="1"/>
    <col min="518" max="519" width="40.140625" style="976" customWidth="1"/>
    <col min="520" max="520" width="27.28515625" style="976" customWidth="1"/>
    <col min="521" max="521" width="20.7109375" style="976" customWidth="1"/>
    <col min="522" max="522" width="22.42578125" style="976" customWidth="1"/>
    <col min="523" max="523" width="21.28515625" style="976" customWidth="1"/>
    <col min="524" max="524" width="16" style="976" bestFit="1" customWidth="1"/>
    <col min="525" max="525" width="49" style="976" customWidth="1"/>
    <col min="526" max="769" width="11.5703125" style="976"/>
    <col min="770" max="770" width="1.7109375" style="976" customWidth="1"/>
    <col min="771" max="772" width="28.7109375" style="976" customWidth="1"/>
    <col min="773" max="773" width="22.85546875" style="976" bestFit="1" customWidth="1"/>
    <col min="774" max="775" width="40.140625" style="976" customWidth="1"/>
    <col min="776" max="776" width="27.28515625" style="976" customWidth="1"/>
    <col min="777" max="777" width="20.7109375" style="976" customWidth="1"/>
    <col min="778" max="778" width="22.42578125" style="976" customWidth="1"/>
    <col min="779" max="779" width="21.28515625" style="976" customWidth="1"/>
    <col min="780" max="780" width="16" style="976" bestFit="1" customWidth="1"/>
    <col min="781" max="781" width="49" style="976" customWidth="1"/>
    <col min="782" max="1025" width="11.5703125" style="976"/>
    <col min="1026" max="1026" width="1.7109375" style="976" customWidth="1"/>
    <col min="1027" max="1028" width="28.7109375" style="976" customWidth="1"/>
    <col min="1029" max="1029" width="22.85546875" style="976" bestFit="1" customWidth="1"/>
    <col min="1030" max="1031" width="40.140625" style="976" customWidth="1"/>
    <col min="1032" max="1032" width="27.28515625" style="976" customWidth="1"/>
    <col min="1033" max="1033" width="20.7109375" style="976" customWidth="1"/>
    <col min="1034" max="1034" width="22.42578125" style="976" customWidth="1"/>
    <col min="1035" max="1035" width="21.28515625" style="976" customWidth="1"/>
    <col min="1036" max="1036" width="16" style="976" bestFit="1" customWidth="1"/>
    <col min="1037" max="1037" width="49" style="976" customWidth="1"/>
    <col min="1038" max="1281" width="11.5703125" style="976"/>
    <col min="1282" max="1282" width="1.7109375" style="976" customWidth="1"/>
    <col min="1283" max="1284" width="28.7109375" style="976" customWidth="1"/>
    <col min="1285" max="1285" width="22.85546875" style="976" bestFit="1" customWidth="1"/>
    <col min="1286" max="1287" width="40.140625" style="976" customWidth="1"/>
    <col min="1288" max="1288" width="27.28515625" style="976" customWidth="1"/>
    <col min="1289" max="1289" width="20.7109375" style="976" customWidth="1"/>
    <col min="1290" max="1290" width="22.42578125" style="976" customWidth="1"/>
    <col min="1291" max="1291" width="21.28515625" style="976" customWidth="1"/>
    <col min="1292" max="1292" width="16" style="976" bestFit="1" customWidth="1"/>
    <col min="1293" max="1293" width="49" style="976" customWidth="1"/>
    <col min="1294" max="1537" width="11.5703125" style="976"/>
    <col min="1538" max="1538" width="1.7109375" style="976" customWidth="1"/>
    <col min="1539" max="1540" width="28.7109375" style="976" customWidth="1"/>
    <col min="1541" max="1541" width="22.85546875" style="976" bestFit="1" customWidth="1"/>
    <col min="1542" max="1543" width="40.140625" style="976" customWidth="1"/>
    <col min="1544" max="1544" width="27.28515625" style="976" customWidth="1"/>
    <col min="1545" max="1545" width="20.7109375" style="976" customWidth="1"/>
    <col min="1546" max="1546" width="22.42578125" style="976" customWidth="1"/>
    <col min="1547" max="1547" width="21.28515625" style="976" customWidth="1"/>
    <col min="1548" max="1548" width="16" style="976" bestFit="1" customWidth="1"/>
    <col min="1549" max="1549" width="49" style="976" customWidth="1"/>
    <col min="1550" max="1793" width="11.5703125" style="976"/>
    <col min="1794" max="1794" width="1.7109375" style="976" customWidth="1"/>
    <col min="1795" max="1796" width="28.7109375" style="976" customWidth="1"/>
    <col min="1797" max="1797" width="22.85546875" style="976" bestFit="1" customWidth="1"/>
    <col min="1798" max="1799" width="40.140625" style="976" customWidth="1"/>
    <col min="1800" max="1800" width="27.28515625" style="976" customWidth="1"/>
    <col min="1801" max="1801" width="20.7109375" style="976" customWidth="1"/>
    <col min="1802" max="1802" width="22.42578125" style="976" customWidth="1"/>
    <col min="1803" max="1803" width="21.28515625" style="976" customWidth="1"/>
    <col min="1804" max="1804" width="16" style="976" bestFit="1" customWidth="1"/>
    <col min="1805" max="1805" width="49" style="976" customWidth="1"/>
    <col min="1806" max="2049" width="11.5703125" style="976"/>
    <col min="2050" max="2050" width="1.7109375" style="976" customWidth="1"/>
    <col min="2051" max="2052" width="28.7109375" style="976" customWidth="1"/>
    <col min="2053" max="2053" width="22.85546875" style="976" bestFit="1" customWidth="1"/>
    <col min="2054" max="2055" width="40.140625" style="976" customWidth="1"/>
    <col min="2056" max="2056" width="27.28515625" style="976" customWidth="1"/>
    <col min="2057" max="2057" width="20.7109375" style="976" customWidth="1"/>
    <col min="2058" max="2058" width="22.42578125" style="976" customWidth="1"/>
    <col min="2059" max="2059" width="21.28515625" style="976" customWidth="1"/>
    <col min="2060" max="2060" width="16" style="976" bestFit="1" customWidth="1"/>
    <col min="2061" max="2061" width="49" style="976" customWidth="1"/>
    <col min="2062" max="2305" width="11.5703125" style="976"/>
    <col min="2306" max="2306" width="1.7109375" style="976" customWidth="1"/>
    <col min="2307" max="2308" width="28.7109375" style="976" customWidth="1"/>
    <col min="2309" max="2309" width="22.85546875" style="976" bestFit="1" customWidth="1"/>
    <col min="2310" max="2311" width="40.140625" style="976" customWidth="1"/>
    <col min="2312" max="2312" width="27.28515625" style="976" customWidth="1"/>
    <col min="2313" max="2313" width="20.7109375" style="976" customWidth="1"/>
    <col min="2314" max="2314" width="22.42578125" style="976" customWidth="1"/>
    <col min="2315" max="2315" width="21.28515625" style="976" customWidth="1"/>
    <col min="2316" max="2316" width="16" style="976" bestFit="1" customWidth="1"/>
    <col min="2317" max="2317" width="49" style="976" customWidth="1"/>
    <col min="2318" max="2561" width="11.5703125" style="976"/>
    <col min="2562" max="2562" width="1.7109375" style="976" customWidth="1"/>
    <col min="2563" max="2564" width="28.7109375" style="976" customWidth="1"/>
    <col min="2565" max="2565" width="22.85546875" style="976" bestFit="1" customWidth="1"/>
    <col min="2566" max="2567" width="40.140625" style="976" customWidth="1"/>
    <col min="2568" max="2568" width="27.28515625" style="976" customWidth="1"/>
    <col min="2569" max="2569" width="20.7109375" style="976" customWidth="1"/>
    <col min="2570" max="2570" width="22.42578125" style="976" customWidth="1"/>
    <col min="2571" max="2571" width="21.28515625" style="976" customWidth="1"/>
    <col min="2572" max="2572" width="16" style="976" bestFit="1" customWidth="1"/>
    <col min="2573" max="2573" width="49" style="976" customWidth="1"/>
    <col min="2574" max="2817" width="11.5703125" style="976"/>
    <col min="2818" max="2818" width="1.7109375" style="976" customWidth="1"/>
    <col min="2819" max="2820" width="28.7109375" style="976" customWidth="1"/>
    <col min="2821" max="2821" width="22.85546875" style="976" bestFit="1" customWidth="1"/>
    <col min="2822" max="2823" width="40.140625" style="976" customWidth="1"/>
    <col min="2824" max="2824" width="27.28515625" style="976" customWidth="1"/>
    <col min="2825" max="2825" width="20.7109375" style="976" customWidth="1"/>
    <col min="2826" max="2826" width="22.42578125" style="976" customWidth="1"/>
    <col min="2827" max="2827" width="21.28515625" style="976" customWidth="1"/>
    <col min="2828" max="2828" width="16" style="976" bestFit="1" customWidth="1"/>
    <col min="2829" max="2829" width="49" style="976" customWidth="1"/>
    <col min="2830" max="3073" width="11.5703125" style="976"/>
    <col min="3074" max="3074" width="1.7109375" style="976" customWidth="1"/>
    <col min="3075" max="3076" width="28.7109375" style="976" customWidth="1"/>
    <col min="3077" max="3077" width="22.85546875" style="976" bestFit="1" customWidth="1"/>
    <col min="3078" max="3079" width="40.140625" style="976" customWidth="1"/>
    <col min="3080" max="3080" width="27.28515625" style="976" customWidth="1"/>
    <col min="3081" max="3081" width="20.7109375" style="976" customWidth="1"/>
    <col min="3082" max="3082" width="22.42578125" style="976" customWidth="1"/>
    <col min="3083" max="3083" width="21.28515625" style="976" customWidth="1"/>
    <col min="3084" max="3084" width="16" style="976" bestFit="1" customWidth="1"/>
    <col min="3085" max="3085" width="49" style="976" customWidth="1"/>
    <col min="3086" max="3329" width="11.5703125" style="976"/>
    <col min="3330" max="3330" width="1.7109375" style="976" customWidth="1"/>
    <col min="3331" max="3332" width="28.7109375" style="976" customWidth="1"/>
    <col min="3333" max="3333" width="22.85546875" style="976" bestFit="1" customWidth="1"/>
    <col min="3334" max="3335" width="40.140625" style="976" customWidth="1"/>
    <col min="3336" max="3336" width="27.28515625" style="976" customWidth="1"/>
    <col min="3337" max="3337" width="20.7109375" style="976" customWidth="1"/>
    <col min="3338" max="3338" width="22.42578125" style="976" customWidth="1"/>
    <col min="3339" max="3339" width="21.28515625" style="976" customWidth="1"/>
    <col min="3340" max="3340" width="16" style="976" bestFit="1" customWidth="1"/>
    <col min="3341" max="3341" width="49" style="976" customWidth="1"/>
    <col min="3342" max="3585" width="11.5703125" style="976"/>
    <col min="3586" max="3586" width="1.7109375" style="976" customWidth="1"/>
    <col min="3587" max="3588" width="28.7109375" style="976" customWidth="1"/>
    <col min="3589" max="3589" width="22.85546875" style="976" bestFit="1" customWidth="1"/>
    <col min="3590" max="3591" width="40.140625" style="976" customWidth="1"/>
    <col min="3592" max="3592" width="27.28515625" style="976" customWidth="1"/>
    <col min="3593" max="3593" width="20.7109375" style="976" customWidth="1"/>
    <col min="3594" max="3594" width="22.42578125" style="976" customWidth="1"/>
    <col min="3595" max="3595" width="21.28515625" style="976" customWidth="1"/>
    <col min="3596" max="3596" width="16" style="976" bestFit="1" customWidth="1"/>
    <col min="3597" max="3597" width="49" style="976" customWidth="1"/>
    <col min="3598" max="3841" width="11.5703125" style="976"/>
    <col min="3842" max="3842" width="1.7109375" style="976" customWidth="1"/>
    <col min="3843" max="3844" width="28.7109375" style="976" customWidth="1"/>
    <col min="3845" max="3845" width="22.85546875" style="976" bestFit="1" customWidth="1"/>
    <col min="3846" max="3847" width="40.140625" style="976" customWidth="1"/>
    <col min="3848" max="3848" width="27.28515625" style="976" customWidth="1"/>
    <col min="3849" max="3849" width="20.7109375" style="976" customWidth="1"/>
    <col min="3850" max="3850" width="22.42578125" style="976" customWidth="1"/>
    <col min="3851" max="3851" width="21.28515625" style="976" customWidth="1"/>
    <col min="3852" max="3852" width="16" style="976" bestFit="1" customWidth="1"/>
    <col min="3853" max="3853" width="49" style="976" customWidth="1"/>
    <col min="3854" max="4097" width="11.5703125" style="976"/>
    <col min="4098" max="4098" width="1.7109375" style="976" customWidth="1"/>
    <col min="4099" max="4100" width="28.7109375" style="976" customWidth="1"/>
    <col min="4101" max="4101" width="22.85546875" style="976" bestFit="1" customWidth="1"/>
    <col min="4102" max="4103" width="40.140625" style="976" customWidth="1"/>
    <col min="4104" max="4104" width="27.28515625" style="976" customWidth="1"/>
    <col min="4105" max="4105" width="20.7109375" style="976" customWidth="1"/>
    <col min="4106" max="4106" width="22.42578125" style="976" customWidth="1"/>
    <col min="4107" max="4107" width="21.28515625" style="976" customWidth="1"/>
    <col min="4108" max="4108" width="16" style="976" bestFit="1" customWidth="1"/>
    <col min="4109" max="4109" width="49" style="976" customWidth="1"/>
    <col min="4110" max="4353" width="11.5703125" style="976"/>
    <col min="4354" max="4354" width="1.7109375" style="976" customWidth="1"/>
    <col min="4355" max="4356" width="28.7109375" style="976" customWidth="1"/>
    <col min="4357" max="4357" width="22.85546875" style="976" bestFit="1" customWidth="1"/>
    <col min="4358" max="4359" width="40.140625" style="976" customWidth="1"/>
    <col min="4360" max="4360" width="27.28515625" style="976" customWidth="1"/>
    <col min="4361" max="4361" width="20.7109375" style="976" customWidth="1"/>
    <col min="4362" max="4362" width="22.42578125" style="976" customWidth="1"/>
    <col min="4363" max="4363" width="21.28515625" style="976" customWidth="1"/>
    <col min="4364" max="4364" width="16" style="976" bestFit="1" customWidth="1"/>
    <col min="4365" max="4365" width="49" style="976" customWidth="1"/>
    <col min="4366" max="4609" width="11.5703125" style="976"/>
    <col min="4610" max="4610" width="1.7109375" style="976" customWidth="1"/>
    <col min="4611" max="4612" width="28.7109375" style="976" customWidth="1"/>
    <col min="4613" max="4613" width="22.85546875" style="976" bestFit="1" customWidth="1"/>
    <col min="4614" max="4615" width="40.140625" style="976" customWidth="1"/>
    <col min="4616" max="4616" width="27.28515625" style="976" customWidth="1"/>
    <col min="4617" max="4617" width="20.7109375" style="976" customWidth="1"/>
    <col min="4618" max="4618" width="22.42578125" style="976" customWidth="1"/>
    <col min="4619" max="4619" width="21.28515625" style="976" customWidth="1"/>
    <col min="4620" max="4620" width="16" style="976" bestFit="1" customWidth="1"/>
    <col min="4621" max="4621" width="49" style="976" customWidth="1"/>
    <col min="4622" max="4865" width="11.5703125" style="976"/>
    <col min="4866" max="4866" width="1.7109375" style="976" customWidth="1"/>
    <col min="4867" max="4868" width="28.7109375" style="976" customWidth="1"/>
    <col min="4869" max="4869" width="22.85546875" style="976" bestFit="1" customWidth="1"/>
    <col min="4870" max="4871" width="40.140625" style="976" customWidth="1"/>
    <col min="4872" max="4872" width="27.28515625" style="976" customWidth="1"/>
    <col min="4873" max="4873" width="20.7109375" style="976" customWidth="1"/>
    <col min="4874" max="4874" width="22.42578125" style="976" customWidth="1"/>
    <col min="4875" max="4875" width="21.28515625" style="976" customWidth="1"/>
    <col min="4876" max="4876" width="16" style="976" bestFit="1" customWidth="1"/>
    <col min="4877" max="4877" width="49" style="976" customWidth="1"/>
    <col min="4878" max="5121" width="11.5703125" style="976"/>
    <col min="5122" max="5122" width="1.7109375" style="976" customWidth="1"/>
    <col min="5123" max="5124" width="28.7109375" style="976" customWidth="1"/>
    <col min="5125" max="5125" width="22.85546875" style="976" bestFit="1" customWidth="1"/>
    <col min="5126" max="5127" width="40.140625" style="976" customWidth="1"/>
    <col min="5128" max="5128" width="27.28515625" style="976" customWidth="1"/>
    <col min="5129" max="5129" width="20.7109375" style="976" customWidth="1"/>
    <col min="5130" max="5130" width="22.42578125" style="976" customWidth="1"/>
    <col min="5131" max="5131" width="21.28515625" style="976" customWidth="1"/>
    <col min="5132" max="5132" width="16" style="976" bestFit="1" customWidth="1"/>
    <col min="5133" max="5133" width="49" style="976" customWidth="1"/>
    <col min="5134" max="5377" width="11.5703125" style="976"/>
    <col min="5378" max="5378" width="1.7109375" style="976" customWidth="1"/>
    <col min="5379" max="5380" width="28.7109375" style="976" customWidth="1"/>
    <col min="5381" max="5381" width="22.85546875" style="976" bestFit="1" customWidth="1"/>
    <col min="5382" max="5383" width="40.140625" style="976" customWidth="1"/>
    <col min="5384" max="5384" width="27.28515625" style="976" customWidth="1"/>
    <col min="5385" max="5385" width="20.7109375" style="976" customWidth="1"/>
    <col min="5386" max="5386" width="22.42578125" style="976" customWidth="1"/>
    <col min="5387" max="5387" width="21.28515625" style="976" customWidth="1"/>
    <col min="5388" max="5388" width="16" style="976" bestFit="1" customWidth="1"/>
    <col min="5389" max="5389" width="49" style="976" customWidth="1"/>
    <col min="5390" max="5633" width="11.5703125" style="976"/>
    <col min="5634" max="5634" width="1.7109375" style="976" customWidth="1"/>
    <col min="5635" max="5636" width="28.7109375" style="976" customWidth="1"/>
    <col min="5637" max="5637" width="22.85546875" style="976" bestFit="1" customWidth="1"/>
    <col min="5638" max="5639" width="40.140625" style="976" customWidth="1"/>
    <col min="5640" max="5640" width="27.28515625" style="976" customWidth="1"/>
    <col min="5641" max="5641" width="20.7109375" style="976" customWidth="1"/>
    <col min="5642" max="5642" width="22.42578125" style="976" customWidth="1"/>
    <col min="5643" max="5643" width="21.28515625" style="976" customWidth="1"/>
    <col min="5644" max="5644" width="16" style="976" bestFit="1" customWidth="1"/>
    <col min="5645" max="5645" width="49" style="976" customWidth="1"/>
    <col min="5646" max="5889" width="11.5703125" style="976"/>
    <col min="5890" max="5890" width="1.7109375" style="976" customWidth="1"/>
    <col min="5891" max="5892" width="28.7109375" style="976" customWidth="1"/>
    <col min="5893" max="5893" width="22.85546875" style="976" bestFit="1" customWidth="1"/>
    <col min="5894" max="5895" width="40.140625" style="976" customWidth="1"/>
    <col min="5896" max="5896" width="27.28515625" style="976" customWidth="1"/>
    <col min="5897" max="5897" width="20.7109375" style="976" customWidth="1"/>
    <col min="5898" max="5898" width="22.42578125" style="976" customWidth="1"/>
    <col min="5899" max="5899" width="21.28515625" style="976" customWidth="1"/>
    <col min="5900" max="5900" width="16" style="976" bestFit="1" customWidth="1"/>
    <col min="5901" max="5901" width="49" style="976" customWidth="1"/>
    <col min="5902" max="6145" width="11.5703125" style="976"/>
    <col min="6146" max="6146" width="1.7109375" style="976" customWidth="1"/>
    <col min="6147" max="6148" width="28.7109375" style="976" customWidth="1"/>
    <col min="6149" max="6149" width="22.85546875" style="976" bestFit="1" customWidth="1"/>
    <col min="6150" max="6151" width="40.140625" style="976" customWidth="1"/>
    <col min="6152" max="6152" width="27.28515625" style="976" customWidth="1"/>
    <col min="6153" max="6153" width="20.7109375" style="976" customWidth="1"/>
    <col min="6154" max="6154" width="22.42578125" style="976" customWidth="1"/>
    <col min="6155" max="6155" width="21.28515625" style="976" customWidth="1"/>
    <col min="6156" max="6156" width="16" style="976" bestFit="1" customWidth="1"/>
    <col min="6157" max="6157" width="49" style="976" customWidth="1"/>
    <col min="6158" max="6401" width="11.5703125" style="976"/>
    <col min="6402" max="6402" width="1.7109375" style="976" customWidth="1"/>
    <col min="6403" max="6404" width="28.7109375" style="976" customWidth="1"/>
    <col min="6405" max="6405" width="22.85546875" style="976" bestFit="1" customWidth="1"/>
    <col min="6406" max="6407" width="40.140625" style="976" customWidth="1"/>
    <col min="6408" max="6408" width="27.28515625" style="976" customWidth="1"/>
    <col min="6409" max="6409" width="20.7109375" style="976" customWidth="1"/>
    <col min="6410" max="6410" width="22.42578125" style="976" customWidth="1"/>
    <col min="6411" max="6411" width="21.28515625" style="976" customWidth="1"/>
    <col min="6412" max="6412" width="16" style="976" bestFit="1" customWidth="1"/>
    <col min="6413" max="6413" width="49" style="976" customWidth="1"/>
    <col min="6414" max="6657" width="11.5703125" style="976"/>
    <col min="6658" max="6658" width="1.7109375" style="976" customWidth="1"/>
    <col min="6659" max="6660" width="28.7109375" style="976" customWidth="1"/>
    <col min="6661" max="6661" width="22.85546875" style="976" bestFit="1" customWidth="1"/>
    <col min="6662" max="6663" width="40.140625" style="976" customWidth="1"/>
    <col min="6664" max="6664" width="27.28515625" style="976" customWidth="1"/>
    <col min="6665" max="6665" width="20.7109375" style="976" customWidth="1"/>
    <col min="6666" max="6666" width="22.42578125" style="976" customWidth="1"/>
    <col min="6667" max="6667" width="21.28515625" style="976" customWidth="1"/>
    <col min="6668" max="6668" width="16" style="976" bestFit="1" customWidth="1"/>
    <col min="6669" max="6669" width="49" style="976" customWidth="1"/>
    <col min="6670" max="6913" width="11.5703125" style="976"/>
    <col min="6914" max="6914" width="1.7109375" style="976" customWidth="1"/>
    <col min="6915" max="6916" width="28.7109375" style="976" customWidth="1"/>
    <col min="6917" max="6917" width="22.85546875" style="976" bestFit="1" customWidth="1"/>
    <col min="6918" max="6919" width="40.140625" style="976" customWidth="1"/>
    <col min="6920" max="6920" width="27.28515625" style="976" customWidth="1"/>
    <col min="6921" max="6921" width="20.7109375" style="976" customWidth="1"/>
    <col min="6922" max="6922" width="22.42578125" style="976" customWidth="1"/>
    <col min="6923" max="6923" width="21.28515625" style="976" customWidth="1"/>
    <col min="6924" max="6924" width="16" style="976" bestFit="1" customWidth="1"/>
    <col min="6925" max="6925" width="49" style="976" customWidth="1"/>
    <col min="6926" max="7169" width="11.5703125" style="976"/>
    <col min="7170" max="7170" width="1.7109375" style="976" customWidth="1"/>
    <col min="7171" max="7172" width="28.7109375" style="976" customWidth="1"/>
    <col min="7173" max="7173" width="22.85546875" style="976" bestFit="1" customWidth="1"/>
    <col min="7174" max="7175" width="40.140625" style="976" customWidth="1"/>
    <col min="7176" max="7176" width="27.28515625" style="976" customWidth="1"/>
    <col min="7177" max="7177" width="20.7109375" style="976" customWidth="1"/>
    <col min="7178" max="7178" width="22.42578125" style="976" customWidth="1"/>
    <col min="7179" max="7179" width="21.28515625" style="976" customWidth="1"/>
    <col min="7180" max="7180" width="16" style="976" bestFit="1" customWidth="1"/>
    <col min="7181" max="7181" width="49" style="976" customWidth="1"/>
    <col min="7182" max="7425" width="11.5703125" style="976"/>
    <col min="7426" max="7426" width="1.7109375" style="976" customWidth="1"/>
    <col min="7427" max="7428" width="28.7109375" style="976" customWidth="1"/>
    <col min="7429" max="7429" width="22.85546875" style="976" bestFit="1" customWidth="1"/>
    <col min="7430" max="7431" width="40.140625" style="976" customWidth="1"/>
    <col min="7432" max="7432" width="27.28515625" style="976" customWidth="1"/>
    <col min="7433" max="7433" width="20.7109375" style="976" customWidth="1"/>
    <col min="7434" max="7434" width="22.42578125" style="976" customWidth="1"/>
    <col min="7435" max="7435" width="21.28515625" style="976" customWidth="1"/>
    <col min="7436" max="7436" width="16" style="976" bestFit="1" customWidth="1"/>
    <col min="7437" max="7437" width="49" style="976" customWidth="1"/>
    <col min="7438" max="7681" width="11.5703125" style="976"/>
    <col min="7682" max="7682" width="1.7109375" style="976" customWidth="1"/>
    <col min="7683" max="7684" width="28.7109375" style="976" customWidth="1"/>
    <col min="7685" max="7685" width="22.85546875" style="976" bestFit="1" customWidth="1"/>
    <col min="7686" max="7687" width="40.140625" style="976" customWidth="1"/>
    <col min="7688" max="7688" width="27.28515625" style="976" customWidth="1"/>
    <col min="7689" max="7689" width="20.7109375" style="976" customWidth="1"/>
    <col min="7690" max="7690" width="22.42578125" style="976" customWidth="1"/>
    <col min="7691" max="7691" width="21.28515625" style="976" customWidth="1"/>
    <col min="7692" max="7692" width="16" style="976" bestFit="1" customWidth="1"/>
    <col min="7693" max="7693" width="49" style="976" customWidth="1"/>
    <col min="7694" max="7937" width="11.5703125" style="976"/>
    <col min="7938" max="7938" width="1.7109375" style="976" customWidth="1"/>
    <col min="7939" max="7940" width="28.7109375" style="976" customWidth="1"/>
    <col min="7941" max="7941" width="22.85546875" style="976" bestFit="1" customWidth="1"/>
    <col min="7942" max="7943" width="40.140625" style="976" customWidth="1"/>
    <col min="7944" max="7944" width="27.28515625" style="976" customWidth="1"/>
    <col min="7945" max="7945" width="20.7109375" style="976" customWidth="1"/>
    <col min="7946" max="7946" width="22.42578125" style="976" customWidth="1"/>
    <col min="7947" max="7947" width="21.28515625" style="976" customWidth="1"/>
    <col min="7948" max="7948" width="16" style="976" bestFit="1" customWidth="1"/>
    <col min="7949" max="7949" width="49" style="976" customWidth="1"/>
    <col min="7950" max="8193" width="11.5703125" style="976"/>
    <col min="8194" max="8194" width="1.7109375" style="976" customWidth="1"/>
    <col min="8195" max="8196" width="28.7109375" style="976" customWidth="1"/>
    <col min="8197" max="8197" width="22.85546875" style="976" bestFit="1" customWidth="1"/>
    <col min="8198" max="8199" width="40.140625" style="976" customWidth="1"/>
    <col min="8200" max="8200" width="27.28515625" style="976" customWidth="1"/>
    <col min="8201" max="8201" width="20.7109375" style="976" customWidth="1"/>
    <col min="8202" max="8202" width="22.42578125" style="976" customWidth="1"/>
    <col min="8203" max="8203" width="21.28515625" style="976" customWidth="1"/>
    <col min="8204" max="8204" width="16" style="976" bestFit="1" customWidth="1"/>
    <col min="8205" max="8205" width="49" style="976" customWidth="1"/>
    <col min="8206" max="8449" width="11.5703125" style="976"/>
    <col min="8450" max="8450" width="1.7109375" style="976" customWidth="1"/>
    <col min="8451" max="8452" width="28.7109375" style="976" customWidth="1"/>
    <col min="8453" max="8453" width="22.85546875" style="976" bestFit="1" customWidth="1"/>
    <col min="8454" max="8455" width="40.140625" style="976" customWidth="1"/>
    <col min="8456" max="8456" width="27.28515625" style="976" customWidth="1"/>
    <col min="8457" max="8457" width="20.7109375" style="976" customWidth="1"/>
    <col min="8458" max="8458" width="22.42578125" style="976" customWidth="1"/>
    <col min="8459" max="8459" width="21.28515625" style="976" customWidth="1"/>
    <col min="8460" max="8460" width="16" style="976" bestFit="1" customWidth="1"/>
    <col min="8461" max="8461" width="49" style="976" customWidth="1"/>
    <col min="8462" max="8705" width="11.5703125" style="976"/>
    <col min="8706" max="8706" width="1.7109375" style="976" customWidth="1"/>
    <col min="8707" max="8708" width="28.7109375" style="976" customWidth="1"/>
    <col min="8709" max="8709" width="22.85546875" style="976" bestFit="1" customWidth="1"/>
    <col min="8710" max="8711" width="40.140625" style="976" customWidth="1"/>
    <col min="8712" max="8712" width="27.28515625" style="976" customWidth="1"/>
    <col min="8713" max="8713" width="20.7109375" style="976" customWidth="1"/>
    <col min="8714" max="8714" width="22.42578125" style="976" customWidth="1"/>
    <col min="8715" max="8715" width="21.28515625" style="976" customWidth="1"/>
    <col min="8716" max="8716" width="16" style="976" bestFit="1" customWidth="1"/>
    <col min="8717" max="8717" width="49" style="976" customWidth="1"/>
    <col min="8718" max="8961" width="11.5703125" style="976"/>
    <col min="8962" max="8962" width="1.7109375" style="976" customWidth="1"/>
    <col min="8963" max="8964" width="28.7109375" style="976" customWidth="1"/>
    <col min="8965" max="8965" width="22.85546875" style="976" bestFit="1" customWidth="1"/>
    <col min="8966" max="8967" width="40.140625" style="976" customWidth="1"/>
    <col min="8968" max="8968" width="27.28515625" style="976" customWidth="1"/>
    <col min="8969" max="8969" width="20.7109375" style="976" customWidth="1"/>
    <col min="8970" max="8970" width="22.42578125" style="976" customWidth="1"/>
    <col min="8971" max="8971" width="21.28515625" style="976" customWidth="1"/>
    <col min="8972" max="8972" width="16" style="976" bestFit="1" customWidth="1"/>
    <col min="8973" max="8973" width="49" style="976" customWidth="1"/>
    <col min="8974" max="9217" width="11.5703125" style="976"/>
    <col min="9218" max="9218" width="1.7109375" style="976" customWidth="1"/>
    <col min="9219" max="9220" width="28.7109375" style="976" customWidth="1"/>
    <col min="9221" max="9221" width="22.85546875" style="976" bestFit="1" customWidth="1"/>
    <col min="9222" max="9223" width="40.140625" style="976" customWidth="1"/>
    <col min="9224" max="9224" width="27.28515625" style="976" customWidth="1"/>
    <col min="9225" max="9225" width="20.7109375" style="976" customWidth="1"/>
    <col min="9226" max="9226" width="22.42578125" style="976" customWidth="1"/>
    <col min="9227" max="9227" width="21.28515625" style="976" customWidth="1"/>
    <col min="9228" max="9228" width="16" style="976" bestFit="1" customWidth="1"/>
    <col min="9229" max="9229" width="49" style="976" customWidth="1"/>
    <col min="9230" max="9473" width="11.5703125" style="976"/>
    <col min="9474" max="9474" width="1.7109375" style="976" customWidth="1"/>
    <col min="9475" max="9476" width="28.7109375" style="976" customWidth="1"/>
    <col min="9477" max="9477" width="22.85546875" style="976" bestFit="1" customWidth="1"/>
    <col min="9478" max="9479" width="40.140625" style="976" customWidth="1"/>
    <col min="9480" max="9480" width="27.28515625" style="976" customWidth="1"/>
    <col min="9481" max="9481" width="20.7109375" style="976" customWidth="1"/>
    <col min="9482" max="9482" width="22.42578125" style="976" customWidth="1"/>
    <col min="9483" max="9483" width="21.28515625" style="976" customWidth="1"/>
    <col min="9484" max="9484" width="16" style="976" bestFit="1" customWidth="1"/>
    <col min="9485" max="9485" width="49" style="976" customWidth="1"/>
    <col min="9486" max="9729" width="11.5703125" style="976"/>
    <col min="9730" max="9730" width="1.7109375" style="976" customWidth="1"/>
    <col min="9731" max="9732" width="28.7109375" style="976" customWidth="1"/>
    <col min="9733" max="9733" width="22.85546875" style="976" bestFit="1" customWidth="1"/>
    <col min="9734" max="9735" width="40.140625" style="976" customWidth="1"/>
    <col min="9736" max="9736" width="27.28515625" style="976" customWidth="1"/>
    <col min="9737" max="9737" width="20.7109375" style="976" customWidth="1"/>
    <col min="9738" max="9738" width="22.42578125" style="976" customWidth="1"/>
    <col min="9739" max="9739" width="21.28515625" style="976" customWidth="1"/>
    <col min="9740" max="9740" width="16" style="976" bestFit="1" customWidth="1"/>
    <col min="9741" max="9741" width="49" style="976" customWidth="1"/>
    <col min="9742" max="9985" width="11.5703125" style="976"/>
    <col min="9986" max="9986" width="1.7109375" style="976" customWidth="1"/>
    <col min="9987" max="9988" width="28.7109375" style="976" customWidth="1"/>
    <col min="9989" max="9989" width="22.85546875" style="976" bestFit="1" customWidth="1"/>
    <col min="9990" max="9991" width="40.140625" style="976" customWidth="1"/>
    <col min="9992" max="9992" width="27.28515625" style="976" customWidth="1"/>
    <col min="9993" max="9993" width="20.7109375" style="976" customWidth="1"/>
    <col min="9994" max="9994" width="22.42578125" style="976" customWidth="1"/>
    <col min="9995" max="9995" width="21.28515625" style="976" customWidth="1"/>
    <col min="9996" max="9996" width="16" style="976" bestFit="1" customWidth="1"/>
    <col min="9997" max="9997" width="49" style="976" customWidth="1"/>
    <col min="9998" max="10241" width="11.5703125" style="976"/>
    <col min="10242" max="10242" width="1.7109375" style="976" customWidth="1"/>
    <col min="10243" max="10244" width="28.7109375" style="976" customWidth="1"/>
    <col min="10245" max="10245" width="22.85546875" style="976" bestFit="1" customWidth="1"/>
    <col min="10246" max="10247" width="40.140625" style="976" customWidth="1"/>
    <col min="10248" max="10248" width="27.28515625" style="976" customWidth="1"/>
    <col min="10249" max="10249" width="20.7109375" style="976" customWidth="1"/>
    <col min="10250" max="10250" width="22.42578125" style="976" customWidth="1"/>
    <col min="10251" max="10251" width="21.28515625" style="976" customWidth="1"/>
    <col min="10252" max="10252" width="16" style="976" bestFit="1" customWidth="1"/>
    <col min="10253" max="10253" width="49" style="976" customWidth="1"/>
    <col min="10254" max="10497" width="11.5703125" style="976"/>
    <col min="10498" max="10498" width="1.7109375" style="976" customWidth="1"/>
    <col min="10499" max="10500" width="28.7109375" style="976" customWidth="1"/>
    <col min="10501" max="10501" width="22.85546875" style="976" bestFit="1" customWidth="1"/>
    <col min="10502" max="10503" width="40.140625" style="976" customWidth="1"/>
    <col min="10504" max="10504" width="27.28515625" style="976" customWidth="1"/>
    <col min="10505" max="10505" width="20.7109375" style="976" customWidth="1"/>
    <col min="10506" max="10506" width="22.42578125" style="976" customWidth="1"/>
    <col min="10507" max="10507" width="21.28515625" style="976" customWidth="1"/>
    <col min="10508" max="10508" width="16" style="976" bestFit="1" customWidth="1"/>
    <col min="10509" max="10509" width="49" style="976" customWidth="1"/>
    <col min="10510" max="10753" width="11.5703125" style="976"/>
    <col min="10754" max="10754" width="1.7109375" style="976" customWidth="1"/>
    <col min="10755" max="10756" width="28.7109375" style="976" customWidth="1"/>
    <col min="10757" max="10757" width="22.85546875" style="976" bestFit="1" customWidth="1"/>
    <col min="10758" max="10759" width="40.140625" style="976" customWidth="1"/>
    <col min="10760" max="10760" width="27.28515625" style="976" customWidth="1"/>
    <col min="10761" max="10761" width="20.7109375" style="976" customWidth="1"/>
    <col min="10762" max="10762" width="22.42578125" style="976" customWidth="1"/>
    <col min="10763" max="10763" width="21.28515625" style="976" customWidth="1"/>
    <col min="10764" max="10764" width="16" style="976" bestFit="1" customWidth="1"/>
    <col min="10765" max="10765" width="49" style="976" customWidth="1"/>
    <col min="10766" max="11009" width="11.5703125" style="976"/>
    <col min="11010" max="11010" width="1.7109375" style="976" customWidth="1"/>
    <col min="11011" max="11012" width="28.7109375" style="976" customWidth="1"/>
    <col min="11013" max="11013" width="22.85546875" style="976" bestFit="1" customWidth="1"/>
    <col min="11014" max="11015" width="40.140625" style="976" customWidth="1"/>
    <col min="11016" max="11016" width="27.28515625" style="976" customWidth="1"/>
    <col min="11017" max="11017" width="20.7109375" style="976" customWidth="1"/>
    <col min="11018" max="11018" width="22.42578125" style="976" customWidth="1"/>
    <col min="11019" max="11019" width="21.28515625" style="976" customWidth="1"/>
    <col min="11020" max="11020" width="16" style="976" bestFit="1" customWidth="1"/>
    <col min="11021" max="11021" width="49" style="976" customWidth="1"/>
    <col min="11022" max="11265" width="11.5703125" style="976"/>
    <col min="11266" max="11266" width="1.7109375" style="976" customWidth="1"/>
    <col min="11267" max="11268" width="28.7109375" style="976" customWidth="1"/>
    <col min="11269" max="11269" width="22.85546875" style="976" bestFit="1" customWidth="1"/>
    <col min="11270" max="11271" width="40.140625" style="976" customWidth="1"/>
    <col min="11272" max="11272" width="27.28515625" style="976" customWidth="1"/>
    <col min="11273" max="11273" width="20.7109375" style="976" customWidth="1"/>
    <col min="11274" max="11274" width="22.42578125" style="976" customWidth="1"/>
    <col min="11275" max="11275" width="21.28515625" style="976" customWidth="1"/>
    <col min="11276" max="11276" width="16" style="976" bestFit="1" customWidth="1"/>
    <col min="11277" max="11277" width="49" style="976" customWidth="1"/>
    <col min="11278" max="11521" width="11.5703125" style="976"/>
    <col min="11522" max="11522" width="1.7109375" style="976" customWidth="1"/>
    <col min="11523" max="11524" width="28.7109375" style="976" customWidth="1"/>
    <col min="11525" max="11525" width="22.85546875" style="976" bestFit="1" customWidth="1"/>
    <col min="11526" max="11527" width="40.140625" style="976" customWidth="1"/>
    <col min="11528" max="11528" width="27.28515625" style="976" customWidth="1"/>
    <col min="11529" max="11529" width="20.7109375" style="976" customWidth="1"/>
    <col min="11530" max="11530" width="22.42578125" style="976" customWidth="1"/>
    <col min="11531" max="11531" width="21.28515625" style="976" customWidth="1"/>
    <col min="11532" max="11532" width="16" style="976" bestFit="1" customWidth="1"/>
    <col min="11533" max="11533" width="49" style="976" customWidth="1"/>
    <col min="11534" max="11777" width="11.5703125" style="976"/>
    <col min="11778" max="11778" width="1.7109375" style="976" customWidth="1"/>
    <col min="11779" max="11780" width="28.7109375" style="976" customWidth="1"/>
    <col min="11781" max="11781" width="22.85546875" style="976" bestFit="1" customWidth="1"/>
    <col min="11782" max="11783" width="40.140625" style="976" customWidth="1"/>
    <col min="11784" max="11784" width="27.28515625" style="976" customWidth="1"/>
    <col min="11785" max="11785" width="20.7109375" style="976" customWidth="1"/>
    <col min="11786" max="11786" width="22.42578125" style="976" customWidth="1"/>
    <col min="11787" max="11787" width="21.28515625" style="976" customWidth="1"/>
    <col min="11788" max="11788" width="16" style="976" bestFit="1" customWidth="1"/>
    <col min="11789" max="11789" width="49" style="976" customWidth="1"/>
    <col min="11790" max="12033" width="11.5703125" style="976"/>
    <col min="12034" max="12034" width="1.7109375" style="976" customWidth="1"/>
    <col min="12035" max="12036" width="28.7109375" style="976" customWidth="1"/>
    <col min="12037" max="12037" width="22.85546875" style="976" bestFit="1" customWidth="1"/>
    <col min="12038" max="12039" width="40.140625" style="976" customWidth="1"/>
    <col min="12040" max="12040" width="27.28515625" style="976" customWidth="1"/>
    <col min="12041" max="12041" width="20.7109375" style="976" customWidth="1"/>
    <col min="12042" max="12042" width="22.42578125" style="976" customWidth="1"/>
    <col min="12043" max="12043" width="21.28515625" style="976" customWidth="1"/>
    <col min="12044" max="12044" width="16" style="976" bestFit="1" customWidth="1"/>
    <col min="12045" max="12045" width="49" style="976" customWidth="1"/>
    <col min="12046" max="12289" width="11.5703125" style="976"/>
    <col min="12290" max="12290" width="1.7109375" style="976" customWidth="1"/>
    <col min="12291" max="12292" width="28.7109375" style="976" customWidth="1"/>
    <col min="12293" max="12293" width="22.85546875" style="976" bestFit="1" customWidth="1"/>
    <col min="12294" max="12295" width="40.140625" style="976" customWidth="1"/>
    <col min="12296" max="12296" width="27.28515625" style="976" customWidth="1"/>
    <col min="12297" max="12297" width="20.7109375" style="976" customWidth="1"/>
    <col min="12298" max="12298" width="22.42578125" style="976" customWidth="1"/>
    <col min="12299" max="12299" width="21.28515625" style="976" customWidth="1"/>
    <col min="12300" max="12300" width="16" style="976" bestFit="1" customWidth="1"/>
    <col min="12301" max="12301" width="49" style="976" customWidth="1"/>
    <col min="12302" max="12545" width="11.5703125" style="976"/>
    <col min="12546" max="12546" width="1.7109375" style="976" customWidth="1"/>
    <col min="12547" max="12548" width="28.7109375" style="976" customWidth="1"/>
    <col min="12549" max="12549" width="22.85546875" style="976" bestFit="1" customWidth="1"/>
    <col min="12550" max="12551" width="40.140625" style="976" customWidth="1"/>
    <col min="12552" max="12552" width="27.28515625" style="976" customWidth="1"/>
    <col min="12553" max="12553" width="20.7109375" style="976" customWidth="1"/>
    <col min="12554" max="12554" width="22.42578125" style="976" customWidth="1"/>
    <col min="12555" max="12555" width="21.28515625" style="976" customWidth="1"/>
    <col min="12556" max="12556" width="16" style="976" bestFit="1" customWidth="1"/>
    <col min="12557" max="12557" width="49" style="976" customWidth="1"/>
    <col min="12558" max="12801" width="11.5703125" style="976"/>
    <col min="12802" max="12802" width="1.7109375" style="976" customWidth="1"/>
    <col min="12803" max="12804" width="28.7109375" style="976" customWidth="1"/>
    <col min="12805" max="12805" width="22.85546875" style="976" bestFit="1" customWidth="1"/>
    <col min="12806" max="12807" width="40.140625" style="976" customWidth="1"/>
    <col min="12808" max="12808" width="27.28515625" style="976" customWidth="1"/>
    <col min="12809" max="12809" width="20.7109375" style="976" customWidth="1"/>
    <col min="12810" max="12810" width="22.42578125" style="976" customWidth="1"/>
    <col min="12811" max="12811" width="21.28515625" style="976" customWidth="1"/>
    <col min="12812" max="12812" width="16" style="976" bestFit="1" customWidth="1"/>
    <col min="12813" max="12813" width="49" style="976" customWidth="1"/>
    <col min="12814" max="13057" width="11.5703125" style="976"/>
    <col min="13058" max="13058" width="1.7109375" style="976" customWidth="1"/>
    <col min="13059" max="13060" width="28.7109375" style="976" customWidth="1"/>
    <col min="13061" max="13061" width="22.85546875" style="976" bestFit="1" customWidth="1"/>
    <col min="13062" max="13063" width="40.140625" style="976" customWidth="1"/>
    <col min="13064" max="13064" width="27.28515625" style="976" customWidth="1"/>
    <col min="13065" max="13065" width="20.7109375" style="976" customWidth="1"/>
    <col min="13066" max="13066" width="22.42578125" style="976" customWidth="1"/>
    <col min="13067" max="13067" width="21.28515625" style="976" customWidth="1"/>
    <col min="13068" max="13068" width="16" style="976" bestFit="1" customWidth="1"/>
    <col min="13069" max="13069" width="49" style="976" customWidth="1"/>
    <col min="13070" max="13313" width="11.5703125" style="976"/>
    <col min="13314" max="13314" width="1.7109375" style="976" customWidth="1"/>
    <col min="13315" max="13316" width="28.7109375" style="976" customWidth="1"/>
    <col min="13317" max="13317" width="22.85546875" style="976" bestFit="1" customWidth="1"/>
    <col min="13318" max="13319" width="40.140625" style="976" customWidth="1"/>
    <col min="13320" max="13320" width="27.28515625" style="976" customWidth="1"/>
    <col min="13321" max="13321" width="20.7109375" style="976" customWidth="1"/>
    <col min="13322" max="13322" width="22.42578125" style="976" customWidth="1"/>
    <col min="13323" max="13323" width="21.28515625" style="976" customWidth="1"/>
    <col min="13324" max="13324" width="16" style="976" bestFit="1" customWidth="1"/>
    <col min="13325" max="13325" width="49" style="976" customWidth="1"/>
    <col min="13326" max="13569" width="11.5703125" style="976"/>
    <col min="13570" max="13570" width="1.7109375" style="976" customWidth="1"/>
    <col min="13571" max="13572" width="28.7109375" style="976" customWidth="1"/>
    <col min="13573" max="13573" width="22.85546875" style="976" bestFit="1" customWidth="1"/>
    <col min="13574" max="13575" width="40.140625" style="976" customWidth="1"/>
    <col min="13576" max="13576" width="27.28515625" style="976" customWidth="1"/>
    <col min="13577" max="13577" width="20.7109375" style="976" customWidth="1"/>
    <col min="13578" max="13578" width="22.42578125" style="976" customWidth="1"/>
    <col min="13579" max="13579" width="21.28515625" style="976" customWidth="1"/>
    <col min="13580" max="13580" width="16" style="976" bestFit="1" customWidth="1"/>
    <col min="13581" max="13581" width="49" style="976" customWidth="1"/>
    <col min="13582" max="13825" width="11.5703125" style="976"/>
    <col min="13826" max="13826" width="1.7109375" style="976" customWidth="1"/>
    <col min="13827" max="13828" width="28.7109375" style="976" customWidth="1"/>
    <col min="13829" max="13829" width="22.85546875" style="976" bestFit="1" customWidth="1"/>
    <col min="13830" max="13831" width="40.140625" style="976" customWidth="1"/>
    <col min="13832" max="13832" width="27.28515625" style="976" customWidth="1"/>
    <col min="13833" max="13833" width="20.7109375" style="976" customWidth="1"/>
    <col min="13834" max="13834" width="22.42578125" style="976" customWidth="1"/>
    <col min="13835" max="13835" width="21.28515625" style="976" customWidth="1"/>
    <col min="13836" max="13836" width="16" style="976" bestFit="1" customWidth="1"/>
    <col min="13837" max="13837" width="49" style="976" customWidth="1"/>
    <col min="13838" max="14081" width="11.5703125" style="976"/>
    <col min="14082" max="14082" width="1.7109375" style="976" customWidth="1"/>
    <col min="14083" max="14084" width="28.7109375" style="976" customWidth="1"/>
    <col min="14085" max="14085" width="22.85546875" style="976" bestFit="1" customWidth="1"/>
    <col min="14086" max="14087" width="40.140625" style="976" customWidth="1"/>
    <col min="14088" max="14088" width="27.28515625" style="976" customWidth="1"/>
    <col min="14089" max="14089" width="20.7109375" style="976" customWidth="1"/>
    <col min="14090" max="14090" width="22.42578125" style="976" customWidth="1"/>
    <col min="14091" max="14091" width="21.28515625" style="976" customWidth="1"/>
    <col min="14092" max="14092" width="16" style="976" bestFit="1" customWidth="1"/>
    <col min="14093" max="14093" width="49" style="976" customWidth="1"/>
    <col min="14094" max="14337" width="11.5703125" style="976"/>
    <col min="14338" max="14338" width="1.7109375" style="976" customWidth="1"/>
    <col min="14339" max="14340" width="28.7109375" style="976" customWidth="1"/>
    <col min="14341" max="14341" width="22.85546875" style="976" bestFit="1" customWidth="1"/>
    <col min="14342" max="14343" width="40.140625" style="976" customWidth="1"/>
    <col min="14344" max="14344" width="27.28515625" style="976" customWidth="1"/>
    <col min="14345" max="14345" width="20.7109375" style="976" customWidth="1"/>
    <col min="14346" max="14346" width="22.42578125" style="976" customWidth="1"/>
    <col min="14347" max="14347" width="21.28515625" style="976" customWidth="1"/>
    <col min="14348" max="14348" width="16" style="976" bestFit="1" customWidth="1"/>
    <col min="14349" max="14349" width="49" style="976" customWidth="1"/>
    <col min="14350" max="14593" width="11.5703125" style="976"/>
    <col min="14594" max="14594" width="1.7109375" style="976" customWidth="1"/>
    <col min="14595" max="14596" width="28.7109375" style="976" customWidth="1"/>
    <col min="14597" max="14597" width="22.85546875" style="976" bestFit="1" customWidth="1"/>
    <col min="14598" max="14599" width="40.140625" style="976" customWidth="1"/>
    <col min="14600" max="14600" width="27.28515625" style="976" customWidth="1"/>
    <col min="14601" max="14601" width="20.7109375" style="976" customWidth="1"/>
    <col min="14602" max="14602" width="22.42578125" style="976" customWidth="1"/>
    <col min="14603" max="14603" width="21.28515625" style="976" customWidth="1"/>
    <col min="14604" max="14604" width="16" style="976" bestFit="1" customWidth="1"/>
    <col min="14605" max="14605" width="49" style="976" customWidth="1"/>
    <col min="14606" max="14849" width="11.5703125" style="976"/>
    <col min="14850" max="14850" width="1.7109375" style="976" customWidth="1"/>
    <col min="14851" max="14852" width="28.7109375" style="976" customWidth="1"/>
    <col min="14853" max="14853" width="22.85546875" style="976" bestFit="1" customWidth="1"/>
    <col min="14854" max="14855" width="40.140625" style="976" customWidth="1"/>
    <col min="14856" max="14856" width="27.28515625" style="976" customWidth="1"/>
    <col min="14857" max="14857" width="20.7109375" style="976" customWidth="1"/>
    <col min="14858" max="14858" width="22.42578125" style="976" customWidth="1"/>
    <col min="14859" max="14859" width="21.28515625" style="976" customWidth="1"/>
    <col min="14860" max="14860" width="16" style="976" bestFit="1" customWidth="1"/>
    <col min="14861" max="14861" width="49" style="976" customWidth="1"/>
    <col min="14862" max="15105" width="11.5703125" style="976"/>
    <col min="15106" max="15106" width="1.7109375" style="976" customWidth="1"/>
    <col min="15107" max="15108" width="28.7109375" style="976" customWidth="1"/>
    <col min="15109" max="15109" width="22.85546875" style="976" bestFit="1" customWidth="1"/>
    <col min="15110" max="15111" width="40.140625" style="976" customWidth="1"/>
    <col min="15112" max="15112" width="27.28515625" style="976" customWidth="1"/>
    <col min="15113" max="15113" width="20.7109375" style="976" customWidth="1"/>
    <col min="15114" max="15114" width="22.42578125" style="976" customWidth="1"/>
    <col min="15115" max="15115" width="21.28515625" style="976" customWidth="1"/>
    <col min="15116" max="15116" width="16" style="976" bestFit="1" customWidth="1"/>
    <col min="15117" max="15117" width="49" style="976" customWidth="1"/>
    <col min="15118" max="15361" width="11.5703125" style="976"/>
    <col min="15362" max="15362" width="1.7109375" style="976" customWidth="1"/>
    <col min="15363" max="15364" width="28.7109375" style="976" customWidth="1"/>
    <col min="15365" max="15365" width="22.85546875" style="976" bestFit="1" customWidth="1"/>
    <col min="15366" max="15367" width="40.140625" style="976" customWidth="1"/>
    <col min="15368" max="15368" width="27.28515625" style="976" customWidth="1"/>
    <col min="15369" max="15369" width="20.7109375" style="976" customWidth="1"/>
    <col min="15370" max="15370" width="22.42578125" style="976" customWidth="1"/>
    <col min="15371" max="15371" width="21.28515625" style="976" customWidth="1"/>
    <col min="15372" max="15372" width="16" style="976" bestFit="1" customWidth="1"/>
    <col min="15373" max="15373" width="49" style="976" customWidth="1"/>
    <col min="15374" max="15617" width="11.5703125" style="976"/>
    <col min="15618" max="15618" width="1.7109375" style="976" customWidth="1"/>
    <col min="15619" max="15620" width="28.7109375" style="976" customWidth="1"/>
    <col min="15621" max="15621" width="22.85546875" style="976" bestFit="1" customWidth="1"/>
    <col min="15622" max="15623" width="40.140625" style="976" customWidth="1"/>
    <col min="15624" max="15624" width="27.28515625" style="976" customWidth="1"/>
    <col min="15625" max="15625" width="20.7109375" style="976" customWidth="1"/>
    <col min="15626" max="15626" width="22.42578125" style="976" customWidth="1"/>
    <col min="15627" max="15627" width="21.28515625" style="976" customWidth="1"/>
    <col min="15628" max="15628" width="16" style="976" bestFit="1" customWidth="1"/>
    <col min="15629" max="15629" width="49" style="976" customWidth="1"/>
    <col min="15630" max="15873" width="11.5703125" style="976"/>
    <col min="15874" max="15874" width="1.7109375" style="976" customWidth="1"/>
    <col min="15875" max="15876" width="28.7109375" style="976" customWidth="1"/>
    <col min="15877" max="15877" width="22.85546875" style="976" bestFit="1" customWidth="1"/>
    <col min="15878" max="15879" width="40.140625" style="976" customWidth="1"/>
    <col min="15880" max="15880" width="27.28515625" style="976" customWidth="1"/>
    <col min="15881" max="15881" width="20.7109375" style="976" customWidth="1"/>
    <col min="15882" max="15882" width="22.42578125" style="976" customWidth="1"/>
    <col min="15883" max="15883" width="21.28515625" style="976" customWidth="1"/>
    <col min="15884" max="15884" width="16" style="976" bestFit="1" customWidth="1"/>
    <col min="15885" max="15885" width="49" style="976" customWidth="1"/>
    <col min="15886" max="16129" width="11.5703125" style="976"/>
    <col min="16130" max="16130" width="1.7109375" style="976" customWidth="1"/>
    <col min="16131" max="16132" width="28.7109375" style="976" customWidth="1"/>
    <col min="16133" max="16133" width="22.85546875" style="976" bestFit="1" customWidth="1"/>
    <col min="16134" max="16135" width="40.140625" style="976" customWidth="1"/>
    <col min="16136" max="16136" width="27.28515625" style="976" customWidth="1"/>
    <col min="16137" max="16137" width="20.7109375" style="976" customWidth="1"/>
    <col min="16138" max="16138" width="22.42578125" style="976" customWidth="1"/>
    <col min="16139" max="16139" width="21.28515625" style="976" customWidth="1"/>
    <col min="16140" max="16140" width="16" style="976" bestFit="1" customWidth="1"/>
    <col min="16141" max="16141" width="49" style="976" customWidth="1"/>
    <col min="16142" max="16384" width="11.5703125" style="976"/>
  </cols>
  <sheetData>
    <row r="3" spans="1:27" ht="66.75" customHeight="1" x14ac:dyDescent="0.2">
      <c r="A3" s="1774" t="s">
        <v>1452</v>
      </c>
      <c r="B3" s="1775"/>
      <c r="C3" s="1775"/>
      <c r="D3" s="1775"/>
      <c r="E3" s="1775"/>
      <c r="F3" s="1775"/>
      <c r="G3" s="1775"/>
      <c r="H3" s="1775"/>
      <c r="I3" s="1775"/>
      <c r="J3" s="1775"/>
      <c r="K3" s="1775"/>
      <c r="L3" s="1775"/>
      <c r="M3" s="1775"/>
      <c r="N3" s="1775"/>
      <c r="O3" s="1775"/>
      <c r="P3" s="1775"/>
      <c r="Q3" s="1775"/>
      <c r="R3" s="1775"/>
      <c r="S3" s="1775"/>
      <c r="T3" s="1775"/>
      <c r="U3" s="1775"/>
      <c r="V3" s="1775"/>
      <c r="W3" s="1775"/>
      <c r="X3" s="1775"/>
    </row>
    <row r="4" spans="1:27" ht="12.75" thickBot="1" x14ac:dyDescent="0.25"/>
    <row r="5" spans="1:27" s="977" customFormat="1" ht="27.75" customHeight="1" thickTop="1" thickBot="1" x14ac:dyDescent="0.25">
      <c r="A5" s="1777" t="s">
        <v>41</v>
      </c>
      <c r="B5" s="1783" t="s">
        <v>42</v>
      </c>
      <c r="C5" s="1783" t="s">
        <v>43</v>
      </c>
      <c r="D5" s="1788" t="s">
        <v>182</v>
      </c>
      <c r="E5" s="1791" t="s">
        <v>528</v>
      </c>
      <c r="F5" s="1793" t="s">
        <v>529</v>
      </c>
      <c r="G5" s="1792" t="s">
        <v>49</v>
      </c>
      <c r="H5" s="1792"/>
      <c r="I5" s="1792"/>
      <c r="J5" s="1792"/>
      <c r="K5" s="1792"/>
      <c r="L5" s="1792"/>
      <c r="M5" s="1792"/>
      <c r="N5" s="1792"/>
      <c r="O5" s="1792"/>
      <c r="P5" s="1792"/>
      <c r="Q5" s="1786" t="s">
        <v>981</v>
      </c>
      <c r="R5" s="1786"/>
      <c r="S5" s="1786"/>
      <c r="T5" s="1779" t="s">
        <v>1410</v>
      </c>
      <c r="U5" s="1780"/>
      <c r="V5" s="1725" t="s">
        <v>1553</v>
      </c>
      <c r="W5" s="1726"/>
      <c r="X5" s="1727"/>
      <c r="Y5" s="1725" t="s">
        <v>1897</v>
      </c>
      <c r="Z5" s="1726"/>
      <c r="AA5" s="1727"/>
    </row>
    <row r="6" spans="1:27" s="977" customFormat="1" ht="27.75" customHeight="1" thickTop="1" thickBot="1" x14ac:dyDescent="0.25">
      <c r="A6" s="1777"/>
      <c r="B6" s="1783"/>
      <c r="C6" s="1783"/>
      <c r="D6" s="1788"/>
      <c r="E6" s="1791"/>
      <c r="F6" s="1793"/>
      <c r="G6" s="1792"/>
      <c r="H6" s="1792"/>
      <c r="I6" s="1792"/>
      <c r="J6" s="1792"/>
      <c r="K6" s="1792"/>
      <c r="L6" s="1792"/>
      <c r="M6" s="1792"/>
      <c r="N6" s="1792"/>
      <c r="O6" s="1792"/>
      <c r="P6" s="1792"/>
      <c r="Q6" s="1786"/>
      <c r="R6" s="1786"/>
      <c r="S6" s="1786"/>
      <c r="T6" s="1781"/>
      <c r="U6" s="1782"/>
      <c r="V6" s="1728"/>
      <c r="W6" s="1729"/>
      <c r="X6" s="1730"/>
      <c r="Y6" s="1728"/>
      <c r="Z6" s="1729"/>
      <c r="AA6" s="1730"/>
    </row>
    <row r="7" spans="1:27" s="977" customFormat="1" ht="60" customHeight="1" thickTop="1" thickBot="1" x14ac:dyDescent="0.25">
      <c r="A7" s="1777"/>
      <c r="B7" s="1783"/>
      <c r="C7" s="1783"/>
      <c r="D7" s="1788"/>
      <c r="E7" s="978" t="s">
        <v>530</v>
      </c>
      <c r="F7" s="979" t="s">
        <v>531</v>
      </c>
      <c r="G7" s="979" t="s">
        <v>532</v>
      </c>
      <c r="H7" s="979" t="s">
        <v>533</v>
      </c>
      <c r="I7" s="979" t="s">
        <v>534</v>
      </c>
      <c r="J7" s="979" t="s">
        <v>535</v>
      </c>
      <c r="K7" s="978" t="s">
        <v>536</v>
      </c>
      <c r="L7" s="1595" t="s">
        <v>537</v>
      </c>
      <c r="M7" s="978" t="s">
        <v>538</v>
      </c>
      <c r="N7" s="978" t="s">
        <v>539</v>
      </c>
      <c r="O7" s="978" t="s">
        <v>540</v>
      </c>
      <c r="P7" s="978" t="s">
        <v>541</v>
      </c>
      <c r="Q7" s="980" t="s">
        <v>984</v>
      </c>
      <c r="R7" s="980" t="s">
        <v>982</v>
      </c>
      <c r="S7" s="980" t="s">
        <v>991</v>
      </c>
      <c r="T7" s="974" t="s">
        <v>969</v>
      </c>
      <c r="U7" s="972" t="s">
        <v>1112</v>
      </c>
      <c r="V7" s="863" t="s">
        <v>984</v>
      </c>
      <c r="W7" s="863" t="s">
        <v>982</v>
      </c>
      <c r="X7" s="863" t="s">
        <v>991</v>
      </c>
      <c r="Y7" s="863" t="s">
        <v>984</v>
      </c>
      <c r="Z7" s="863" t="s">
        <v>982</v>
      </c>
      <c r="AA7" s="863" t="s">
        <v>991</v>
      </c>
    </row>
    <row r="8" spans="1:27" s="858" customFormat="1" ht="44.25" customHeight="1" thickTop="1" x14ac:dyDescent="0.2">
      <c r="A8" s="917" t="s">
        <v>1424</v>
      </c>
      <c r="B8" s="971" t="s">
        <v>1425</v>
      </c>
      <c r="C8" s="907"/>
      <c r="D8" s="1115">
        <f>SUM(D9:D15)</f>
        <v>8000000000</v>
      </c>
      <c r="E8" s="908"/>
      <c r="F8" s="909"/>
      <c r="G8" s="909"/>
      <c r="H8" s="909"/>
      <c r="I8" s="909"/>
      <c r="J8" s="910"/>
      <c r="K8" s="910"/>
      <c r="L8" s="910"/>
      <c r="M8" s="911"/>
      <c r="N8" s="909"/>
      <c r="O8" s="913"/>
      <c r="P8" s="914"/>
      <c r="Q8" s="913"/>
      <c r="R8" s="913"/>
      <c r="S8" s="915"/>
      <c r="T8" s="975"/>
      <c r="U8" s="973"/>
      <c r="V8" s="913"/>
      <c r="W8" s="913"/>
      <c r="X8" s="915"/>
      <c r="Y8" s="913"/>
      <c r="Z8" s="913"/>
      <c r="AA8" s="915"/>
    </row>
    <row r="9" spans="1:27" s="988" customFormat="1" ht="77.25" customHeight="1" x14ac:dyDescent="0.2">
      <c r="A9" s="1778" t="s">
        <v>543</v>
      </c>
      <c r="B9" s="981" t="s">
        <v>544</v>
      </c>
      <c r="C9" s="982" t="s">
        <v>545</v>
      </c>
      <c r="D9" s="1121">
        <v>120000000</v>
      </c>
      <c r="E9" s="983" t="s">
        <v>74</v>
      </c>
      <c r="F9" s="983" t="s">
        <v>74</v>
      </c>
      <c r="G9" s="984" t="s">
        <v>193</v>
      </c>
      <c r="H9" s="984" t="s">
        <v>193</v>
      </c>
      <c r="I9" s="985">
        <v>43192</v>
      </c>
      <c r="J9" s="985">
        <v>43222</v>
      </c>
      <c r="K9" s="984" t="s">
        <v>193</v>
      </c>
      <c r="L9" s="985">
        <v>43346</v>
      </c>
      <c r="M9" s="985">
        <v>43367</v>
      </c>
      <c r="N9" s="985">
        <v>43395</v>
      </c>
      <c r="O9" s="985">
        <v>43417</v>
      </c>
      <c r="P9" s="985">
        <v>43430</v>
      </c>
      <c r="Q9" s="1787" t="s">
        <v>1449</v>
      </c>
      <c r="R9" s="983" t="s">
        <v>193</v>
      </c>
      <c r="S9" s="981"/>
      <c r="T9" s="986"/>
      <c r="U9" s="987"/>
      <c r="V9" s="981" t="s">
        <v>1693</v>
      </c>
      <c r="W9" s="1437" t="s">
        <v>1039</v>
      </c>
      <c r="X9" s="1776"/>
      <c r="Y9" s="981" t="s">
        <v>1693</v>
      </c>
      <c r="Z9" s="1527" t="s">
        <v>1039</v>
      </c>
      <c r="AA9" s="1599"/>
    </row>
    <row r="10" spans="1:27" s="988" customFormat="1" ht="84" x14ac:dyDescent="0.2">
      <c r="A10" s="1778"/>
      <c r="B10" s="981" t="s">
        <v>546</v>
      </c>
      <c r="C10" s="982" t="s">
        <v>547</v>
      </c>
      <c r="D10" s="1121">
        <v>800000000</v>
      </c>
      <c r="E10" s="983" t="s">
        <v>74</v>
      </c>
      <c r="F10" s="983" t="s">
        <v>74</v>
      </c>
      <c r="G10" s="984" t="s">
        <v>193</v>
      </c>
      <c r="H10" s="984" t="s">
        <v>193</v>
      </c>
      <c r="I10" s="985">
        <v>43192</v>
      </c>
      <c r="J10" s="985">
        <v>43222</v>
      </c>
      <c r="K10" s="984" t="s">
        <v>193</v>
      </c>
      <c r="L10" s="985">
        <v>43346</v>
      </c>
      <c r="M10" s="985">
        <v>43367</v>
      </c>
      <c r="N10" s="985">
        <v>43395</v>
      </c>
      <c r="O10" s="985">
        <v>43417</v>
      </c>
      <c r="P10" s="985">
        <v>43430</v>
      </c>
      <c r="Q10" s="1787"/>
      <c r="R10" s="983" t="s">
        <v>193</v>
      </c>
      <c r="S10" s="981"/>
      <c r="T10" s="986"/>
      <c r="U10" s="987"/>
      <c r="V10" s="981" t="s">
        <v>1689</v>
      </c>
      <c r="W10" s="1437" t="s">
        <v>1039</v>
      </c>
      <c r="X10" s="1776"/>
      <c r="Y10" s="981" t="s">
        <v>1689</v>
      </c>
      <c r="Z10" s="1527" t="s">
        <v>1039</v>
      </c>
      <c r="AA10" s="995" t="s">
        <v>2075</v>
      </c>
    </row>
    <row r="11" spans="1:27" s="988" customFormat="1" ht="36" x14ac:dyDescent="0.2">
      <c r="A11" s="1778"/>
      <c r="B11" s="981" t="s">
        <v>548</v>
      </c>
      <c r="C11" s="982" t="s">
        <v>549</v>
      </c>
      <c r="D11" s="1121">
        <v>1000000000</v>
      </c>
      <c r="E11" s="983" t="s">
        <v>74</v>
      </c>
      <c r="F11" s="983" t="s">
        <v>74</v>
      </c>
      <c r="G11" s="984" t="s">
        <v>193</v>
      </c>
      <c r="H11" s="984" t="s">
        <v>193</v>
      </c>
      <c r="I11" s="985">
        <v>43192</v>
      </c>
      <c r="J11" s="985">
        <v>43222</v>
      </c>
      <c r="K11" s="984" t="s">
        <v>193</v>
      </c>
      <c r="L11" s="985">
        <v>43346</v>
      </c>
      <c r="M11" s="985">
        <v>43367</v>
      </c>
      <c r="N11" s="985">
        <v>43402</v>
      </c>
      <c r="O11" s="985">
        <v>43417</v>
      </c>
      <c r="P11" s="985">
        <v>43433</v>
      </c>
      <c r="Q11" s="1787"/>
      <c r="R11" s="983" t="s">
        <v>193</v>
      </c>
      <c r="S11" s="981"/>
      <c r="T11" s="986"/>
      <c r="U11" s="987"/>
      <c r="V11" s="981" t="s">
        <v>1690</v>
      </c>
      <c r="W11" s="1437" t="s">
        <v>1039</v>
      </c>
      <c r="X11" s="1776"/>
      <c r="Y11" s="981" t="s">
        <v>1690</v>
      </c>
      <c r="Z11" s="1527" t="s">
        <v>1039</v>
      </c>
      <c r="AA11" s="1599"/>
    </row>
    <row r="12" spans="1:27" s="988" customFormat="1" ht="57.75" customHeight="1" x14ac:dyDescent="0.2">
      <c r="A12" s="1778" t="s">
        <v>543</v>
      </c>
      <c r="B12" s="981" t="s">
        <v>550</v>
      </c>
      <c r="C12" s="982" t="s">
        <v>551</v>
      </c>
      <c r="D12" s="1121">
        <v>3000000000</v>
      </c>
      <c r="E12" s="983" t="s">
        <v>74</v>
      </c>
      <c r="F12" s="983" t="s">
        <v>74</v>
      </c>
      <c r="G12" s="984" t="s">
        <v>193</v>
      </c>
      <c r="H12" s="984" t="s">
        <v>193</v>
      </c>
      <c r="I12" s="985">
        <v>43192</v>
      </c>
      <c r="J12" s="985">
        <v>43222</v>
      </c>
      <c r="K12" s="984" t="s">
        <v>193</v>
      </c>
      <c r="L12" s="985">
        <v>43346</v>
      </c>
      <c r="M12" s="985">
        <v>43367</v>
      </c>
      <c r="N12" s="985">
        <v>43395</v>
      </c>
      <c r="O12" s="985">
        <v>43417</v>
      </c>
      <c r="P12" s="985">
        <v>43430</v>
      </c>
      <c r="Q12" s="1787"/>
      <c r="R12" s="983" t="s">
        <v>193</v>
      </c>
      <c r="S12" s="981"/>
      <c r="T12" s="986"/>
      <c r="U12" s="987"/>
      <c r="V12" s="981" t="s">
        <v>1691</v>
      </c>
      <c r="W12" s="1437" t="s">
        <v>1039</v>
      </c>
      <c r="X12" s="1776"/>
      <c r="Y12" s="981" t="s">
        <v>1691</v>
      </c>
      <c r="Z12" s="1527" t="s">
        <v>1039</v>
      </c>
      <c r="AA12" s="1599"/>
    </row>
    <row r="13" spans="1:27" s="988" customFormat="1" ht="72" x14ac:dyDescent="0.2">
      <c r="A13" s="1778"/>
      <c r="B13" s="981" t="s">
        <v>552</v>
      </c>
      <c r="C13" s="982" t="s">
        <v>553</v>
      </c>
      <c r="D13" s="1121">
        <v>3000000000</v>
      </c>
      <c r="E13" s="983" t="s">
        <v>74</v>
      </c>
      <c r="F13" s="983" t="s">
        <v>74</v>
      </c>
      <c r="G13" s="984" t="s">
        <v>193</v>
      </c>
      <c r="H13" s="984" t="s">
        <v>193</v>
      </c>
      <c r="I13" s="985">
        <v>43159</v>
      </c>
      <c r="J13" s="985">
        <v>43195</v>
      </c>
      <c r="K13" s="984" t="s">
        <v>193</v>
      </c>
      <c r="L13" s="985">
        <v>43346</v>
      </c>
      <c r="M13" s="985">
        <v>43367</v>
      </c>
      <c r="N13" s="985">
        <v>43395</v>
      </c>
      <c r="O13" s="985">
        <v>43417</v>
      </c>
      <c r="P13" s="985">
        <v>43430</v>
      </c>
      <c r="Q13" s="989" t="s">
        <v>1423</v>
      </c>
      <c r="R13" s="983" t="s">
        <v>983</v>
      </c>
      <c r="S13" s="981"/>
      <c r="T13" s="986"/>
      <c r="U13" s="987"/>
      <c r="V13" s="981" t="s">
        <v>1692</v>
      </c>
      <c r="W13" s="1437" t="s">
        <v>1039</v>
      </c>
      <c r="X13" s="987"/>
      <c r="Y13" s="981" t="s">
        <v>1692</v>
      </c>
      <c r="Z13" s="1527" t="s">
        <v>1039</v>
      </c>
      <c r="AA13" s="995" t="s">
        <v>2076</v>
      </c>
    </row>
    <row r="14" spans="1:27" s="988" customFormat="1" x14ac:dyDescent="0.2">
      <c r="A14" s="1778"/>
      <c r="B14" s="1784" t="s">
        <v>858</v>
      </c>
      <c r="C14" s="1787" t="s">
        <v>192</v>
      </c>
      <c r="D14" s="1789">
        <v>80000000</v>
      </c>
      <c r="E14" s="1790" t="s">
        <v>74</v>
      </c>
      <c r="F14" s="1790" t="s">
        <v>74</v>
      </c>
      <c r="G14" s="1785" t="s">
        <v>193</v>
      </c>
      <c r="H14" s="1785" t="s">
        <v>193</v>
      </c>
      <c r="I14" s="1785" t="s">
        <v>193</v>
      </c>
      <c r="J14" s="1785" t="s">
        <v>193</v>
      </c>
      <c r="K14" s="1785" t="s">
        <v>193</v>
      </c>
      <c r="L14" s="985">
        <v>43115</v>
      </c>
      <c r="M14" s="1785" t="s">
        <v>193</v>
      </c>
      <c r="N14" s="1785" t="s">
        <v>193</v>
      </c>
      <c r="O14" s="1785" t="s">
        <v>193</v>
      </c>
      <c r="P14" s="985">
        <v>43402</v>
      </c>
      <c r="Q14" s="990"/>
      <c r="R14" s="991"/>
      <c r="S14" s="987"/>
      <c r="T14" s="986"/>
      <c r="U14" s="987"/>
      <c r="V14" s="990"/>
      <c r="W14" s="991"/>
      <c r="X14" s="987"/>
      <c r="Y14" s="990"/>
      <c r="Z14" s="991"/>
      <c r="AA14" s="987"/>
    </row>
    <row r="15" spans="1:27" s="988" customFormat="1" ht="63.75" customHeight="1" x14ac:dyDescent="0.2">
      <c r="A15" s="1778"/>
      <c r="B15" s="1784"/>
      <c r="C15" s="1787"/>
      <c r="D15" s="1789"/>
      <c r="E15" s="1790"/>
      <c r="F15" s="1790"/>
      <c r="G15" s="1785"/>
      <c r="H15" s="1785"/>
      <c r="I15" s="1785"/>
      <c r="J15" s="1785"/>
      <c r="K15" s="1785"/>
      <c r="L15" s="992" t="s">
        <v>555</v>
      </c>
      <c r="M15" s="1785"/>
      <c r="N15" s="1785"/>
      <c r="O15" s="1785"/>
      <c r="P15" s="992" t="s">
        <v>556</v>
      </c>
      <c r="Q15" s="993" t="s">
        <v>1450</v>
      </c>
      <c r="R15" s="991"/>
      <c r="S15" s="995" t="s">
        <v>1451</v>
      </c>
      <c r="T15" s="994" t="s">
        <v>1427</v>
      </c>
      <c r="U15" s="995" t="s">
        <v>1426</v>
      </c>
      <c r="V15" s="995" t="s">
        <v>1694</v>
      </c>
      <c r="W15" s="1437" t="s">
        <v>193</v>
      </c>
      <c r="X15" s="995"/>
      <c r="Y15" s="995" t="s">
        <v>1694</v>
      </c>
      <c r="Z15" s="1527" t="s">
        <v>193</v>
      </c>
      <c r="AA15" s="1600" t="s">
        <v>2077</v>
      </c>
    </row>
    <row r="16" spans="1:27" s="1000" customFormat="1" ht="30" customHeight="1" thickBot="1" x14ac:dyDescent="0.25">
      <c r="A16" s="996"/>
      <c r="B16" s="997"/>
      <c r="C16" s="997" t="s">
        <v>542</v>
      </c>
      <c r="D16" s="1122">
        <f>+D8</f>
        <v>8000000000</v>
      </c>
      <c r="E16" s="997"/>
      <c r="F16" s="997"/>
      <c r="G16" s="997"/>
      <c r="H16" s="997"/>
      <c r="I16" s="997"/>
      <c r="J16" s="997"/>
      <c r="K16" s="997"/>
      <c r="L16" s="997"/>
      <c r="M16" s="997"/>
      <c r="N16" s="997"/>
      <c r="O16" s="997"/>
      <c r="P16" s="997"/>
      <c r="Q16" s="997"/>
      <c r="R16" s="997"/>
      <c r="S16" s="998"/>
      <c r="T16" s="999"/>
      <c r="U16" s="998"/>
      <c r="V16" s="997"/>
      <c r="W16" s="997"/>
      <c r="X16" s="998"/>
      <c r="Y16" s="997"/>
      <c r="Z16" s="997"/>
      <c r="AA16" s="998"/>
    </row>
    <row r="17" spans="10:27" ht="12.75" thickTop="1" x14ac:dyDescent="0.2"/>
    <row r="18" spans="10:27" ht="12.75" thickBot="1" x14ac:dyDescent="0.25"/>
    <row r="19" spans="10:27" x14ac:dyDescent="0.2">
      <c r="Q19" s="1003" t="s">
        <v>985</v>
      </c>
      <c r="R19" s="1004">
        <v>6</v>
      </c>
      <c r="S19" s="1005">
        <v>1</v>
      </c>
      <c r="V19" s="1003" t="s">
        <v>985</v>
      </c>
      <c r="W19" s="1004">
        <v>6</v>
      </c>
      <c r="X19" s="1005">
        <v>1</v>
      </c>
      <c r="Y19" s="1003" t="s">
        <v>985</v>
      </c>
      <c r="Z19" s="1004">
        <v>6</v>
      </c>
      <c r="AA19" s="1005">
        <v>1</v>
      </c>
    </row>
    <row r="20" spans="10:27" x14ac:dyDescent="0.2">
      <c r="Q20" s="1006" t="s">
        <v>986</v>
      </c>
      <c r="R20" s="1007">
        <v>1</v>
      </c>
      <c r="S20" s="1008"/>
      <c r="V20" s="1006" t="s">
        <v>1554</v>
      </c>
      <c r="W20" s="1007">
        <v>5</v>
      </c>
      <c r="X20" s="1008"/>
      <c r="Y20" s="1006" t="s">
        <v>1894</v>
      </c>
      <c r="Z20" s="1007">
        <v>5</v>
      </c>
      <c r="AA20" s="1008"/>
    </row>
    <row r="21" spans="10:27" x14ac:dyDescent="0.2">
      <c r="Q21" s="1006" t="s">
        <v>989</v>
      </c>
      <c r="R21" s="1007">
        <v>1</v>
      </c>
      <c r="S21" s="1008"/>
      <c r="V21" s="1006" t="s">
        <v>1557</v>
      </c>
      <c r="W21" s="1007">
        <v>5</v>
      </c>
      <c r="X21" s="1008"/>
      <c r="Y21" s="1006" t="s">
        <v>1895</v>
      </c>
      <c r="Z21" s="1007">
        <v>5</v>
      </c>
      <c r="AA21" s="1008"/>
    </row>
    <row r="22" spans="10:27" x14ac:dyDescent="0.2">
      <c r="Q22" s="1006" t="s">
        <v>987</v>
      </c>
      <c r="R22" s="1009">
        <f>R21/R20</f>
        <v>1</v>
      </c>
      <c r="S22" s="1008"/>
      <c r="V22" s="1006" t="s">
        <v>987</v>
      </c>
      <c r="W22" s="1009">
        <f>W21/W20</f>
        <v>1</v>
      </c>
      <c r="X22" s="1008"/>
      <c r="Y22" s="1006" t="s">
        <v>987</v>
      </c>
      <c r="Z22" s="1009">
        <f>Z21/Z20</f>
        <v>1</v>
      </c>
      <c r="AA22" s="1008"/>
    </row>
    <row r="23" spans="10:27" x14ac:dyDescent="0.2">
      <c r="Q23" s="1010" t="s">
        <v>988</v>
      </c>
      <c r="R23" s="1011">
        <f>(R22*25%)/100</f>
        <v>2.5000000000000001E-3</v>
      </c>
      <c r="S23" s="1012">
        <v>0.25</v>
      </c>
      <c r="V23" s="1010" t="s">
        <v>988</v>
      </c>
      <c r="W23" s="1011">
        <f>(W22*25%)/100</f>
        <v>2.5000000000000001E-3</v>
      </c>
      <c r="X23" s="1012">
        <v>0.25</v>
      </c>
      <c r="Y23" s="1010" t="s">
        <v>988</v>
      </c>
      <c r="Z23" s="1011">
        <f>(Z22*25%)/100</f>
        <v>2.5000000000000001E-3</v>
      </c>
      <c r="AA23" s="1012">
        <v>0.25</v>
      </c>
    </row>
    <row r="24" spans="10:27" x14ac:dyDescent="0.2">
      <c r="Q24" s="1013"/>
      <c r="R24" s="1014"/>
      <c r="S24" s="1008"/>
      <c r="V24" s="1013"/>
      <c r="W24" s="1014"/>
      <c r="X24" s="1008"/>
      <c r="Y24" s="1013"/>
      <c r="Z24" s="1014"/>
      <c r="AA24" s="1008"/>
    </row>
    <row r="25" spans="10:27" x14ac:dyDescent="0.2">
      <c r="Q25" s="1006" t="s">
        <v>990</v>
      </c>
      <c r="R25" s="1007">
        <v>0</v>
      </c>
      <c r="S25" s="1008"/>
      <c r="V25" s="1006" t="s">
        <v>990</v>
      </c>
      <c r="W25" s="1007">
        <v>0</v>
      </c>
      <c r="X25" s="1008"/>
      <c r="Y25" s="1006" t="s">
        <v>990</v>
      </c>
      <c r="Z25" s="1007">
        <v>0</v>
      </c>
      <c r="AA25" s="1008"/>
    </row>
    <row r="26" spans="10:27" x14ac:dyDescent="0.2">
      <c r="Q26" s="1006" t="s">
        <v>1029</v>
      </c>
      <c r="R26" s="1007">
        <v>0</v>
      </c>
      <c r="S26" s="1008"/>
      <c r="V26" s="1006" t="s">
        <v>1029</v>
      </c>
      <c r="W26" s="1007">
        <v>0</v>
      </c>
      <c r="X26" s="1008"/>
      <c r="Y26" s="1006" t="s">
        <v>1029</v>
      </c>
      <c r="Z26" s="1007">
        <v>0</v>
      </c>
      <c r="AA26" s="1008"/>
    </row>
    <row r="27" spans="10:27" ht="12.75" thickBot="1" x14ac:dyDescent="0.25">
      <c r="J27" s="1001"/>
      <c r="K27" s="1002"/>
      <c r="L27" s="1002"/>
      <c r="Q27" s="1015" t="s">
        <v>1010</v>
      </c>
      <c r="R27" s="1016">
        <v>4</v>
      </c>
      <c r="S27" s="1017"/>
      <c r="V27" s="1015" t="s">
        <v>1558</v>
      </c>
      <c r="W27" s="1016">
        <v>4</v>
      </c>
      <c r="X27" s="1017"/>
      <c r="Y27" s="1015" t="s">
        <v>1898</v>
      </c>
      <c r="Z27" s="1016">
        <v>1</v>
      </c>
      <c r="AA27" s="1017"/>
    </row>
  </sheetData>
  <dataConsolidate/>
  <mergeCells count="28">
    <mergeCell ref="F14:F15"/>
    <mergeCell ref="G14:G15"/>
    <mergeCell ref="H14:H15"/>
    <mergeCell ref="G5:P6"/>
    <mergeCell ref="O14:O15"/>
    <mergeCell ref="F5:F6"/>
    <mergeCell ref="C5:C7"/>
    <mergeCell ref="D5:D7"/>
    <mergeCell ref="C14:C15"/>
    <mergeCell ref="D14:D15"/>
    <mergeCell ref="E14:E15"/>
    <mergeCell ref="E5:E6"/>
    <mergeCell ref="Y5:AA6"/>
    <mergeCell ref="V5:X6"/>
    <mergeCell ref="A3:X3"/>
    <mergeCell ref="X9:X12"/>
    <mergeCell ref="A5:A7"/>
    <mergeCell ref="A9:A15"/>
    <mergeCell ref="T5:U6"/>
    <mergeCell ref="B5:B7"/>
    <mergeCell ref="B14:B15"/>
    <mergeCell ref="N14:N15"/>
    <mergeCell ref="J14:J15"/>
    <mergeCell ref="K14:K15"/>
    <mergeCell ref="I14:I15"/>
    <mergeCell ref="M14:M15"/>
    <mergeCell ref="Q5:S6"/>
    <mergeCell ref="Q9:Q12"/>
  </mergeCells>
  <dataValidations count="1">
    <dataValidation type="list" allowBlank="1" showInputMessage="1" showErrorMessage="1" sqref="A9 E9:F14">
      <formula1>#REF!</formula1>
    </dataValidation>
  </dataValidations>
  <pageMargins left="0" right="0" top="0" bottom="0" header="0.31496062992125984" footer="0.31496062992125984"/>
  <pageSetup scale="3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2:Q86"/>
  <sheetViews>
    <sheetView zoomScale="70" zoomScaleNormal="70" workbookViewId="0">
      <selection activeCell="H12" sqref="H12"/>
    </sheetView>
  </sheetViews>
  <sheetFormatPr baseColWidth="10" defaultColWidth="11.5703125" defaultRowHeight="15" x14ac:dyDescent="0.2"/>
  <cols>
    <col min="1" max="1" width="1.7109375" style="296" customWidth="1"/>
    <col min="2" max="2" width="44.140625" style="296" customWidth="1"/>
    <col min="3" max="3" width="47.140625" style="296" customWidth="1"/>
    <col min="4" max="4" width="48.28515625" style="296" customWidth="1"/>
    <col min="5" max="5" width="25.7109375" style="309" customWidth="1"/>
    <col min="6" max="6" width="27.42578125" style="296" customWidth="1"/>
    <col min="7" max="7" width="27.28515625" style="296" customWidth="1"/>
    <col min="8" max="14" width="18" style="296" customWidth="1"/>
    <col min="15" max="15" width="16" style="296" bestFit="1" customWidth="1"/>
    <col min="16" max="16" width="30.42578125" style="296" customWidth="1"/>
    <col min="17" max="17" width="28.7109375" style="296" customWidth="1"/>
    <col min="18" max="258" width="11.5703125" style="296"/>
    <col min="259" max="259" width="1.7109375" style="296" customWidth="1"/>
    <col min="260" max="261" width="28.7109375" style="296" customWidth="1"/>
    <col min="262" max="262" width="22.85546875" style="296" bestFit="1" customWidth="1"/>
    <col min="263" max="264" width="40.140625" style="296" customWidth="1"/>
    <col min="265" max="265" width="27.28515625" style="296" customWidth="1"/>
    <col min="266" max="266" width="20.7109375" style="296" customWidth="1"/>
    <col min="267" max="267" width="22.42578125" style="296" customWidth="1"/>
    <col min="268" max="268" width="21.28515625" style="296" customWidth="1"/>
    <col min="269" max="269" width="16" style="296" bestFit="1" customWidth="1"/>
    <col min="270" max="270" width="49" style="296" customWidth="1"/>
    <col min="271" max="514" width="11.5703125" style="296"/>
    <col min="515" max="515" width="1.7109375" style="296" customWidth="1"/>
    <col min="516" max="517" width="28.7109375" style="296" customWidth="1"/>
    <col min="518" max="518" width="22.85546875" style="296" bestFit="1" customWidth="1"/>
    <col min="519" max="520" width="40.140625" style="296" customWidth="1"/>
    <col min="521" max="521" width="27.28515625" style="296" customWidth="1"/>
    <col min="522" max="522" width="20.7109375" style="296" customWidth="1"/>
    <col min="523" max="523" width="22.42578125" style="296" customWidth="1"/>
    <col min="524" max="524" width="21.28515625" style="296" customWidth="1"/>
    <col min="525" max="525" width="16" style="296" bestFit="1" customWidth="1"/>
    <col min="526" max="526" width="49" style="296" customWidth="1"/>
    <col min="527" max="770" width="11.5703125" style="296"/>
    <col min="771" max="771" width="1.7109375" style="296" customWidth="1"/>
    <col min="772" max="773" width="28.7109375" style="296" customWidth="1"/>
    <col min="774" max="774" width="22.85546875" style="296" bestFit="1" customWidth="1"/>
    <col min="775" max="776" width="40.140625" style="296" customWidth="1"/>
    <col min="777" max="777" width="27.28515625" style="296" customWidth="1"/>
    <col min="778" max="778" width="20.7109375" style="296" customWidth="1"/>
    <col min="779" max="779" width="22.42578125" style="296" customWidth="1"/>
    <col min="780" max="780" width="21.28515625" style="296" customWidth="1"/>
    <col min="781" max="781" width="16" style="296" bestFit="1" customWidth="1"/>
    <col min="782" max="782" width="49" style="296" customWidth="1"/>
    <col min="783" max="1026" width="11.5703125" style="296"/>
    <col min="1027" max="1027" width="1.7109375" style="296" customWidth="1"/>
    <col min="1028" max="1029" width="28.7109375" style="296" customWidth="1"/>
    <col min="1030" max="1030" width="22.85546875" style="296" bestFit="1" customWidth="1"/>
    <col min="1031" max="1032" width="40.140625" style="296" customWidth="1"/>
    <col min="1033" max="1033" width="27.28515625" style="296" customWidth="1"/>
    <col min="1034" max="1034" width="20.7109375" style="296" customWidth="1"/>
    <col min="1035" max="1035" width="22.42578125" style="296" customWidth="1"/>
    <col min="1036" max="1036" width="21.28515625" style="296" customWidth="1"/>
    <col min="1037" max="1037" width="16" style="296" bestFit="1" customWidth="1"/>
    <col min="1038" max="1038" width="49" style="296" customWidth="1"/>
    <col min="1039" max="1282" width="11.5703125" style="296"/>
    <col min="1283" max="1283" width="1.7109375" style="296" customWidth="1"/>
    <col min="1284" max="1285" width="28.7109375" style="296" customWidth="1"/>
    <col min="1286" max="1286" width="22.85546875" style="296" bestFit="1" customWidth="1"/>
    <col min="1287" max="1288" width="40.140625" style="296" customWidth="1"/>
    <col min="1289" max="1289" width="27.28515625" style="296" customWidth="1"/>
    <col min="1290" max="1290" width="20.7109375" style="296" customWidth="1"/>
    <col min="1291" max="1291" width="22.42578125" style="296" customWidth="1"/>
    <col min="1292" max="1292" width="21.28515625" style="296" customWidth="1"/>
    <col min="1293" max="1293" width="16" style="296" bestFit="1" customWidth="1"/>
    <col min="1294" max="1294" width="49" style="296" customWidth="1"/>
    <col min="1295" max="1538" width="11.5703125" style="296"/>
    <col min="1539" max="1539" width="1.7109375" style="296" customWidth="1"/>
    <col min="1540" max="1541" width="28.7109375" style="296" customWidth="1"/>
    <col min="1542" max="1542" width="22.85546875" style="296" bestFit="1" customWidth="1"/>
    <col min="1543" max="1544" width="40.140625" style="296" customWidth="1"/>
    <col min="1545" max="1545" width="27.28515625" style="296" customWidth="1"/>
    <col min="1546" max="1546" width="20.7109375" style="296" customWidth="1"/>
    <col min="1547" max="1547" width="22.42578125" style="296" customWidth="1"/>
    <col min="1548" max="1548" width="21.28515625" style="296" customWidth="1"/>
    <col min="1549" max="1549" width="16" style="296" bestFit="1" customWidth="1"/>
    <col min="1550" max="1550" width="49" style="296" customWidth="1"/>
    <col min="1551" max="1794" width="11.5703125" style="296"/>
    <col min="1795" max="1795" width="1.7109375" style="296" customWidth="1"/>
    <col min="1796" max="1797" width="28.7109375" style="296" customWidth="1"/>
    <col min="1798" max="1798" width="22.85546875" style="296" bestFit="1" customWidth="1"/>
    <col min="1799" max="1800" width="40.140625" style="296" customWidth="1"/>
    <col min="1801" max="1801" width="27.28515625" style="296" customWidth="1"/>
    <col min="1802" max="1802" width="20.7109375" style="296" customWidth="1"/>
    <col min="1803" max="1803" width="22.42578125" style="296" customWidth="1"/>
    <col min="1804" max="1804" width="21.28515625" style="296" customWidth="1"/>
    <col min="1805" max="1805" width="16" style="296" bestFit="1" customWidth="1"/>
    <col min="1806" max="1806" width="49" style="296" customWidth="1"/>
    <col min="1807" max="2050" width="11.5703125" style="296"/>
    <col min="2051" max="2051" width="1.7109375" style="296" customWidth="1"/>
    <col min="2052" max="2053" width="28.7109375" style="296" customWidth="1"/>
    <col min="2054" max="2054" width="22.85546875" style="296" bestFit="1" customWidth="1"/>
    <col min="2055" max="2056" width="40.140625" style="296" customWidth="1"/>
    <col min="2057" max="2057" width="27.28515625" style="296" customWidth="1"/>
    <col min="2058" max="2058" width="20.7109375" style="296" customWidth="1"/>
    <col min="2059" max="2059" width="22.42578125" style="296" customWidth="1"/>
    <col min="2060" max="2060" width="21.28515625" style="296" customWidth="1"/>
    <col min="2061" max="2061" width="16" style="296" bestFit="1" customWidth="1"/>
    <col min="2062" max="2062" width="49" style="296" customWidth="1"/>
    <col min="2063" max="2306" width="11.5703125" style="296"/>
    <col min="2307" max="2307" width="1.7109375" style="296" customWidth="1"/>
    <col min="2308" max="2309" width="28.7109375" style="296" customWidth="1"/>
    <col min="2310" max="2310" width="22.85546875" style="296" bestFit="1" customWidth="1"/>
    <col min="2311" max="2312" width="40.140625" style="296" customWidth="1"/>
    <col min="2313" max="2313" width="27.28515625" style="296" customWidth="1"/>
    <col min="2314" max="2314" width="20.7109375" style="296" customWidth="1"/>
    <col min="2315" max="2315" width="22.42578125" style="296" customWidth="1"/>
    <col min="2316" max="2316" width="21.28515625" style="296" customWidth="1"/>
    <col min="2317" max="2317" width="16" style="296" bestFit="1" customWidth="1"/>
    <col min="2318" max="2318" width="49" style="296" customWidth="1"/>
    <col min="2319" max="2562" width="11.5703125" style="296"/>
    <col min="2563" max="2563" width="1.7109375" style="296" customWidth="1"/>
    <col min="2564" max="2565" width="28.7109375" style="296" customWidth="1"/>
    <col min="2566" max="2566" width="22.85546875" style="296" bestFit="1" customWidth="1"/>
    <col min="2567" max="2568" width="40.140625" style="296" customWidth="1"/>
    <col min="2569" max="2569" width="27.28515625" style="296" customWidth="1"/>
    <col min="2570" max="2570" width="20.7109375" style="296" customWidth="1"/>
    <col min="2571" max="2571" width="22.42578125" style="296" customWidth="1"/>
    <col min="2572" max="2572" width="21.28515625" style="296" customWidth="1"/>
    <col min="2573" max="2573" width="16" style="296" bestFit="1" customWidth="1"/>
    <col min="2574" max="2574" width="49" style="296" customWidth="1"/>
    <col min="2575" max="2818" width="11.5703125" style="296"/>
    <col min="2819" max="2819" width="1.7109375" style="296" customWidth="1"/>
    <col min="2820" max="2821" width="28.7109375" style="296" customWidth="1"/>
    <col min="2822" max="2822" width="22.85546875" style="296" bestFit="1" customWidth="1"/>
    <col min="2823" max="2824" width="40.140625" style="296" customWidth="1"/>
    <col min="2825" max="2825" width="27.28515625" style="296" customWidth="1"/>
    <col min="2826" max="2826" width="20.7109375" style="296" customWidth="1"/>
    <col min="2827" max="2827" width="22.42578125" style="296" customWidth="1"/>
    <col min="2828" max="2828" width="21.28515625" style="296" customWidth="1"/>
    <col min="2829" max="2829" width="16" style="296" bestFit="1" customWidth="1"/>
    <col min="2830" max="2830" width="49" style="296" customWidth="1"/>
    <col min="2831" max="3074" width="11.5703125" style="296"/>
    <col min="3075" max="3075" width="1.7109375" style="296" customWidth="1"/>
    <col min="3076" max="3077" width="28.7109375" style="296" customWidth="1"/>
    <col min="3078" max="3078" width="22.85546875" style="296" bestFit="1" customWidth="1"/>
    <col min="3079" max="3080" width="40.140625" style="296" customWidth="1"/>
    <col min="3081" max="3081" width="27.28515625" style="296" customWidth="1"/>
    <col min="3082" max="3082" width="20.7109375" style="296" customWidth="1"/>
    <col min="3083" max="3083" width="22.42578125" style="296" customWidth="1"/>
    <col min="3084" max="3084" width="21.28515625" style="296" customWidth="1"/>
    <col min="3085" max="3085" width="16" style="296" bestFit="1" customWidth="1"/>
    <col min="3086" max="3086" width="49" style="296" customWidth="1"/>
    <col min="3087" max="3330" width="11.5703125" style="296"/>
    <col min="3331" max="3331" width="1.7109375" style="296" customWidth="1"/>
    <col min="3332" max="3333" width="28.7109375" style="296" customWidth="1"/>
    <col min="3334" max="3334" width="22.85546875" style="296" bestFit="1" customWidth="1"/>
    <col min="3335" max="3336" width="40.140625" style="296" customWidth="1"/>
    <col min="3337" max="3337" width="27.28515625" style="296" customWidth="1"/>
    <col min="3338" max="3338" width="20.7109375" style="296" customWidth="1"/>
    <col min="3339" max="3339" width="22.42578125" style="296" customWidth="1"/>
    <col min="3340" max="3340" width="21.28515625" style="296" customWidth="1"/>
    <col min="3341" max="3341" width="16" style="296" bestFit="1" customWidth="1"/>
    <col min="3342" max="3342" width="49" style="296" customWidth="1"/>
    <col min="3343" max="3586" width="11.5703125" style="296"/>
    <col min="3587" max="3587" width="1.7109375" style="296" customWidth="1"/>
    <col min="3588" max="3589" width="28.7109375" style="296" customWidth="1"/>
    <col min="3590" max="3590" width="22.85546875" style="296" bestFit="1" customWidth="1"/>
    <col min="3591" max="3592" width="40.140625" style="296" customWidth="1"/>
    <col min="3593" max="3593" width="27.28515625" style="296" customWidth="1"/>
    <col min="3594" max="3594" width="20.7109375" style="296" customWidth="1"/>
    <col min="3595" max="3595" width="22.42578125" style="296" customWidth="1"/>
    <col min="3596" max="3596" width="21.28515625" style="296" customWidth="1"/>
    <col min="3597" max="3597" width="16" style="296" bestFit="1" customWidth="1"/>
    <col min="3598" max="3598" width="49" style="296" customWidth="1"/>
    <col min="3599" max="3842" width="11.5703125" style="296"/>
    <col min="3843" max="3843" width="1.7109375" style="296" customWidth="1"/>
    <col min="3844" max="3845" width="28.7109375" style="296" customWidth="1"/>
    <col min="3846" max="3846" width="22.85546875" style="296" bestFit="1" customWidth="1"/>
    <col min="3847" max="3848" width="40.140625" style="296" customWidth="1"/>
    <col min="3849" max="3849" width="27.28515625" style="296" customWidth="1"/>
    <col min="3850" max="3850" width="20.7109375" style="296" customWidth="1"/>
    <col min="3851" max="3851" width="22.42578125" style="296" customWidth="1"/>
    <col min="3852" max="3852" width="21.28515625" style="296" customWidth="1"/>
    <col min="3853" max="3853" width="16" style="296" bestFit="1" customWidth="1"/>
    <col min="3854" max="3854" width="49" style="296" customWidth="1"/>
    <col min="3855" max="4098" width="11.5703125" style="296"/>
    <col min="4099" max="4099" width="1.7109375" style="296" customWidth="1"/>
    <col min="4100" max="4101" width="28.7109375" style="296" customWidth="1"/>
    <col min="4102" max="4102" width="22.85546875" style="296" bestFit="1" customWidth="1"/>
    <col min="4103" max="4104" width="40.140625" style="296" customWidth="1"/>
    <col min="4105" max="4105" width="27.28515625" style="296" customWidth="1"/>
    <col min="4106" max="4106" width="20.7109375" style="296" customWidth="1"/>
    <col min="4107" max="4107" width="22.42578125" style="296" customWidth="1"/>
    <col min="4108" max="4108" width="21.28515625" style="296" customWidth="1"/>
    <col min="4109" max="4109" width="16" style="296" bestFit="1" customWidth="1"/>
    <col min="4110" max="4110" width="49" style="296" customWidth="1"/>
    <col min="4111" max="4354" width="11.5703125" style="296"/>
    <col min="4355" max="4355" width="1.7109375" style="296" customWidth="1"/>
    <col min="4356" max="4357" width="28.7109375" style="296" customWidth="1"/>
    <col min="4358" max="4358" width="22.85546875" style="296" bestFit="1" customWidth="1"/>
    <col min="4359" max="4360" width="40.140625" style="296" customWidth="1"/>
    <col min="4361" max="4361" width="27.28515625" style="296" customWidth="1"/>
    <col min="4362" max="4362" width="20.7109375" style="296" customWidth="1"/>
    <col min="4363" max="4363" width="22.42578125" style="296" customWidth="1"/>
    <col min="4364" max="4364" width="21.28515625" style="296" customWidth="1"/>
    <col min="4365" max="4365" width="16" style="296" bestFit="1" customWidth="1"/>
    <col min="4366" max="4366" width="49" style="296" customWidth="1"/>
    <col min="4367" max="4610" width="11.5703125" style="296"/>
    <col min="4611" max="4611" width="1.7109375" style="296" customWidth="1"/>
    <col min="4612" max="4613" width="28.7109375" style="296" customWidth="1"/>
    <col min="4614" max="4614" width="22.85546875" style="296" bestFit="1" customWidth="1"/>
    <col min="4615" max="4616" width="40.140625" style="296" customWidth="1"/>
    <col min="4617" max="4617" width="27.28515625" style="296" customWidth="1"/>
    <col min="4618" max="4618" width="20.7109375" style="296" customWidth="1"/>
    <col min="4619" max="4619" width="22.42578125" style="296" customWidth="1"/>
    <col min="4620" max="4620" width="21.28515625" style="296" customWidth="1"/>
    <col min="4621" max="4621" width="16" style="296" bestFit="1" customWidth="1"/>
    <col min="4622" max="4622" width="49" style="296" customWidth="1"/>
    <col min="4623" max="4866" width="11.5703125" style="296"/>
    <col min="4867" max="4867" width="1.7109375" style="296" customWidth="1"/>
    <col min="4868" max="4869" width="28.7109375" style="296" customWidth="1"/>
    <col min="4870" max="4870" width="22.85546875" style="296" bestFit="1" customWidth="1"/>
    <col min="4871" max="4872" width="40.140625" style="296" customWidth="1"/>
    <col min="4873" max="4873" width="27.28515625" style="296" customWidth="1"/>
    <col min="4874" max="4874" width="20.7109375" style="296" customWidth="1"/>
    <col min="4875" max="4875" width="22.42578125" style="296" customWidth="1"/>
    <col min="4876" max="4876" width="21.28515625" style="296" customWidth="1"/>
    <col min="4877" max="4877" width="16" style="296" bestFit="1" customWidth="1"/>
    <col min="4878" max="4878" width="49" style="296" customWidth="1"/>
    <col min="4879" max="5122" width="11.5703125" style="296"/>
    <col min="5123" max="5123" width="1.7109375" style="296" customWidth="1"/>
    <col min="5124" max="5125" width="28.7109375" style="296" customWidth="1"/>
    <col min="5126" max="5126" width="22.85546875" style="296" bestFit="1" customWidth="1"/>
    <col min="5127" max="5128" width="40.140625" style="296" customWidth="1"/>
    <col min="5129" max="5129" width="27.28515625" style="296" customWidth="1"/>
    <col min="5130" max="5130" width="20.7109375" style="296" customWidth="1"/>
    <col min="5131" max="5131" width="22.42578125" style="296" customWidth="1"/>
    <col min="5132" max="5132" width="21.28515625" style="296" customWidth="1"/>
    <col min="5133" max="5133" width="16" style="296" bestFit="1" customWidth="1"/>
    <col min="5134" max="5134" width="49" style="296" customWidth="1"/>
    <col min="5135" max="5378" width="11.5703125" style="296"/>
    <col min="5379" max="5379" width="1.7109375" style="296" customWidth="1"/>
    <col min="5380" max="5381" width="28.7109375" style="296" customWidth="1"/>
    <col min="5382" max="5382" width="22.85546875" style="296" bestFit="1" customWidth="1"/>
    <col min="5383" max="5384" width="40.140625" style="296" customWidth="1"/>
    <col min="5385" max="5385" width="27.28515625" style="296" customWidth="1"/>
    <col min="5386" max="5386" width="20.7109375" style="296" customWidth="1"/>
    <col min="5387" max="5387" width="22.42578125" style="296" customWidth="1"/>
    <col min="5388" max="5388" width="21.28515625" style="296" customWidth="1"/>
    <col min="5389" max="5389" width="16" style="296" bestFit="1" customWidth="1"/>
    <col min="5390" max="5390" width="49" style="296" customWidth="1"/>
    <col min="5391" max="5634" width="11.5703125" style="296"/>
    <col min="5635" max="5635" width="1.7109375" style="296" customWidth="1"/>
    <col min="5636" max="5637" width="28.7109375" style="296" customWidth="1"/>
    <col min="5638" max="5638" width="22.85546875" style="296" bestFit="1" customWidth="1"/>
    <col min="5639" max="5640" width="40.140625" style="296" customWidth="1"/>
    <col min="5641" max="5641" width="27.28515625" style="296" customWidth="1"/>
    <col min="5642" max="5642" width="20.7109375" style="296" customWidth="1"/>
    <col min="5643" max="5643" width="22.42578125" style="296" customWidth="1"/>
    <col min="5644" max="5644" width="21.28515625" style="296" customWidth="1"/>
    <col min="5645" max="5645" width="16" style="296" bestFit="1" customWidth="1"/>
    <col min="5646" max="5646" width="49" style="296" customWidth="1"/>
    <col min="5647" max="5890" width="11.5703125" style="296"/>
    <col min="5891" max="5891" width="1.7109375" style="296" customWidth="1"/>
    <col min="5892" max="5893" width="28.7109375" style="296" customWidth="1"/>
    <col min="5894" max="5894" width="22.85546875" style="296" bestFit="1" customWidth="1"/>
    <col min="5895" max="5896" width="40.140625" style="296" customWidth="1"/>
    <col min="5897" max="5897" width="27.28515625" style="296" customWidth="1"/>
    <col min="5898" max="5898" width="20.7109375" style="296" customWidth="1"/>
    <col min="5899" max="5899" width="22.42578125" style="296" customWidth="1"/>
    <col min="5900" max="5900" width="21.28515625" style="296" customWidth="1"/>
    <col min="5901" max="5901" width="16" style="296" bestFit="1" customWidth="1"/>
    <col min="5902" max="5902" width="49" style="296" customWidth="1"/>
    <col min="5903" max="6146" width="11.5703125" style="296"/>
    <col min="6147" max="6147" width="1.7109375" style="296" customWidth="1"/>
    <col min="6148" max="6149" width="28.7109375" style="296" customWidth="1"/>
    <col min="6150" max="6150" width="22.85546875" style="296" bestFit="1" customWidth="1"/>
    <col min="6151" max="6152" width="40.140625" style="296" customWidth="1"/>
    <col min="6153" max="6153" width="27.28515625" style="296" customWidth="1"/>
    <col min="6154" max="6154" width="20.7109375" style="296" customWidth="1"/>
    <col min="6155" max="6155" width="22.42578125" style="296" customWidth="1"/>
    <col min="6156" max="6156" width="21.28515625" style="296" customWidth="1"/>
    <col min="6157" max="6157" width="16" style="296" bestFit="1" customWidth="1"/>
    <col min="6158" max="6158" width="49" style="296" customWidth="1"/>
    <col min="6159" max="6402" width="11.5703125" style="296"/>
    <col min="6403" max="6403" width="1.7109375" style="296" customWidth="1"/>
    <col min="6404" max="6405" width="28.7109375" style="296" customWidth="1"/>
    <col min="6406" max="6406" width="22.85546875" style="296" bestFit="1" customWidth="1"/>
    <col min="6407" max="6408" width="40.140625" style="296" customWidth="1"/>
    <col min="6409" max="6409" width="27.28515625" style="296" customWidth="1"/>
    <col min="6410" max="6410" width="20.7109375" style="296" customWidth="1"/>
    <col min="6411" max="6411" width="22.42578125" style="296" customWidth="1"/>
    <col min="6412" max="6412" width="21.28515625" style="296" customWidth="1"/>
    <col min="6413" max="6413" width="16" style="296" bestFit="1" customWidth="1"/>
    <col min="6414" max="6414" width="49" style="296" customWidth="1"/>
    <col min="6415" max="6658" width="11.5703125" style="296"/>
    <col min="6659" max="6659" width="1.7109375" style="296" customWidth="1"/>
    <col min="6660" max="6661" width="28.7109375" style="296" customWidth="1"/>
    <col min="6662" max="6662" width="22.85546875" style="296" bestFit="1" customWidth="1"/>
    <col min="6663" max="6664" width="40.140625" style="296" customWidth="1"/>
    <col min="6665" max="6665" width="27.28515625" style="296" customWidth="1"/>
    <col min="6666" max="6666" width="20.7109375" style="296" customWidth="1"/>
    <col min="6667" max="6667" width="22.42578125" style="296" customWidth="1"/>
    <col min="6668" max="6668" width="21.28515625" style="296" customWidth="1"/>
    <col min="6669" max="6669" width="16" style="296" bestFit="1" customWidth="1"/>
    <col min="6670" max="6670" width="49" style="296" customWidth="1"/>
    <col min="6671" max="6914" width="11.5703125" style="296"/>
    <col min="6915" max="6915" width="1.7109375" style="296" customWidth="1"/>
    <col min="6916" max="6917" width="28.7109375" style="296" customWidth="1"/>
    <col min="6918" max="6918" width="22.85546875" style="296" bestFit="1" customWidth="1"/>
    <col min="6919" max="6920" width="40.140625" style="296" customWidth="1"/>
    <col min="6921" max="6921" width="27.28515625" style="296" customWidth="1"/>
    <col min="6922" max="6922" width="20.7109375" style="296" customWidth="1"/>
    <col min="6923" max="6923" width="22.42578125" style="296" customWidth="1"/>
    <col min="6924" max="6924" width="21.28515625" style="296" customWidth="1"/>
    <col min="6925" max="6925" width="16" style="296" bestFit="1" customWidth="1"/>
    <col min="6926" max="6926" width="49" style="296" customWidth="1"/>
    <col min="6927" max="7170" width="11.5703125" style="296"/>
    <col min="7171" max="7171" width="1.7109375" style="296" customWidth="1"/>
    <col min="7172" max="7173" width="28.7109375" style="296" customWidth="1"/>
    <col min="7174" max="7174" width="22.85546875" style="296" bestFit="1" customWidth="1"/>
    <col min="7175" max="7176" width="40.140625" style="296" customWidth="1"/>
    <col min="7177" max="7177" width="27.28515625" style="296" customWidth="1"/>
    <col min="7178" max="7178" width="20.7109375" style="296" customWidth="1"/>
    <col min="7179" max="7179" width="22.42578125" style="296" customWidth="1"/>
    <col min="7180" max="7180" width="21.28515625" style="296" customWidth="1"/>
    <col min="7181" max="7181" width="16" style="296" bestFit="1" customWidth="1"/>
    <col min="7182" max="7182" width="49" style="296" customWidth="1"/>
    <col min="7183" max="7426" width="11.5703125" style="296"/>
    <col min="7427" max="7427" width="1.7109375" style="296" customWidth="1"/>
    <col min="7428" max="7429" width="28.7109375" style="296" customWidth="1"/>
    <col min="7430" max="7430" width="22.85546875" style="296" bestFit="1" customWidth="1"/>
    <col min="7431" max="7432" width="40.140625" style="296" customWidth="1"/>
    <col min="7433" max="7433" width="27.28515625" style="296" customWidth="1"/>
    <col min="7434" max="7434" width="20.7109375" style="296" customWidth="1"/>
    <col min="7435" max="7435" width="22.42578125" style="296" customWidth="1"/>
    <col min="7436" max="7436" width="21.28515625" style="296" customWidth="1"/>
    <col min="7437" max="7437" width="16" style="296" bestFit="1" customWidth="1"/>
    <col min="7438" max="7438" width="49" style="296" customWidth="1"/>
    <col min="7439" max="7682" width="11.5703125" style="296"/>
    <col min="7683" max="7683" width="1.7109375" style="296" customWidth="1"/>
    <col min="7684" max="7685" width="28.7109375" style="296" customWidth="1"/>
    <col min="7686" max="7686" width="22.85546875" style="296" bestFit="1" customWidth="1"/>
    <col min="7687" max="7688" width="40.140625" style="296" customWidth="1"/>
    <col min="7689" max="7689" width="27.28515625" style="296" customWidth="1"/>
    <col min="7690" max="7690" width="20.7109375" style="296" customWidth="1"/>
    <col min="7691" max="7691" width="22.42578125" style="296" customWidth="1"/>
    <col min="7692" max="7692" width="21.28515625" style="296" customWidth="1"/>
    <col min="7693" max="7693" width="16" style="296" bestFit="1" customWidth="1"/>
    <col min="7694" max="7694" width="49" style="296" customWidth="1"/>
    <col min="7695" max="7938" width="11.5703125" style="296"/>
    <col min="7939" max="7939" width="1.7109375" style="296" customWidth="1"/>
    <col min="7940" max="7941" width="28.7109375" style="296" customWidth="1"/>
    <col min="7942" max="7942" width="22.85546875" style="296" bestFit="1" customWidth="1"/>
    <col min="7943" max="7944" width="40.140625" style="296" customWidth="1"/>
    <col min="7945" max="7945" width="27.28515625" style="296" customWidth="1"/>
    <col min="7946" max="7946" width="20.7109375" style="296" customWidth="1"/>
    <col min="7947" max="7947" width="22.42578125" style="296" customWidth="1"/>
    <col min="7948" max="7948" width="21.28515625" style="296" customWidth="1"/>
    <col min="7949" max="7949" width="16" style="296" bestFit="1" customWidth="1"/>
    <col min="7950" max="7950" width="49" style="296" customWidth="1"/>
    <col min="7951" max="8194" width="11.5703125" style="296"/>
    <col min="8195" max="8195" width="1.7109375" style="296" customWidth="1"/>
    <col min="8196" max="8197" width="28.7109375" style="296" customWidth="1"/>
    <col min="8198" max="8198" width="22.85546875" style="296" bestFit="1" customWidth="1"/>
    <col min="8199" max="8200" width="40.140625" style="296" customWidth="1"/>
    <col min="8201" max="8201" width="27.28515625" style="296" customWidth="1"/>
    <col min="8202" max="8202" width="20.7109375" style="296" customWidth="1"/>
    <col min="8203" max="8203" width="22.42578125" style="296" customWidth="1"/>
    <col min="8204" max="8204" width="21.28515625" style="296" customWidth="1"/>
    <col min="8205" max="8205" width="16" style="296" bestFit="1" customWidth="1"/>
    <col min="8206" max="8206" width="49" style="296" customWidth="1"/>
    <col min="8207" max="8450" width="11.5703125" style="296"/>
    <col min="8451" max="8451" width="1.7109375" style="296" customWidth="1"/>
    <col min="8452" max="8453" width="28.7109375" style="296" customWidth="1"/>
    <col min="8454" max="8454" width="22.85546875" style="296" bestFit="1" customWidth="1"/>
    <col min="8455" max="8456" width="40.140625" style="296" customWidth="1"/>
    <col min="8457" max="8457" width="27.28515625" style="296" customWidth="1"/>
    <col min="8458" max="8458" width="20.7109375" style="296" customWidth="1"/>
    <col min="8459" max="8459" width="22.42578125" style="296" customWidth="1"/>
    <col min="8460" max="8460" width="21.28515625" style="296" customWidth="1"/>
    <col min="8461" max="8461" width="16" style="296" bestFit="1" customWidth="1"/>
    <col min="8462" max="8462" width="49" style="296" customWidth="1"/>
    <col min="8463" max="8706" width="11.5703125" style="296"/>
    <col min="8707" max="8707" width="1.7109375" style="296" customWidth="1"/>
    <col min="8708" max="8709" width="28.7109375" style="296" customWidth="1"/>
    <col min="8710" max="8710" width="22.85546875" style="296" bestFit="1" customWidth="1"/>
    <col min="8711" max="8712" width="40.140625" style="296" customWidth="1"/>
    <col min="8713" max="8713" width="27.28515625" style="296" customWidth="1"/>
    <col min="8714" max="8714" width="20.7109375" style="296" customWidth="1"/>
    <col min="8715" max="8715" width="22.42578125" style="296" customWidth="1"/>
    <col min="8716" max="8716" width="21.28515625" style="296" customWidth="1"/>
    <col min="8717" max="8717" width="16" style="296" bestFit="1" customWidth="1"/>
    <col min="8718" max="8718" width="49" style="296" customWidth="1"/>
    <col min="8719" max="8962" width="11.5703125" style="296"/>
    <col min="8963" max="8963" width="1.7109375" style="296" customWidth="1"/>
    <col min="8964" max="8965" width="28.7109375" style="296" customWidth="1"/>
    <col min="8966" max="8966" width="22.85546875" style="296" bestFit="1" customWidth="1"/>
    <col min="8967" max="8968" width="40.140625" style="296" customWidth="1"/>
    <col min="8969" max="8969" width="27.28515625" style="296" customWidth="1"/>
    <col min="8970" max="8970" width="20.7109375" style="296" customWidth="1"/>
    <col min="8971" max="8971" width="22.42578125" style="296" customWidth="1"/>
    <col min="8972" max="8972" width="21.28515625" style="296" customWidth="1"/>
    <col min="8973" max="8973" width="16" style="296" bestFit="1" customWidth="1"/>
    <col min="8974" max="8974" width="49" style="296" customWidth="1"/>
    <col min="8975" max="9218" width="11.5703125" style="296"/>
    <col min="9219" max="9219" width="1.7109375" style="296" customWidth="1"/>
    <col min="9220" max="9221" width="28.7109375" style="296" customWidth="1"/>
    <col min="9222" max="9222" width="22.85546875" style="296" bestFit="1" customWidth="1"/>
    <col min="9223" max="9224" width="40.140625" style="296" customWidth="1"/>
    <col min="9225" max="9225" width="27.28515625" style="296" customWidth="1"/>
    <col min="9226" max="9226" width="20.7109375" style="296" customWidth="1"/>
    <col min="9227" max="9227" width="22.42578125" style="296" customWidth="1"/>
    <col min="9228" max="9228" width="21.28515625" style="296" customWidth="1"/>
    <col min="9229" max="9229" width="16" style="296" bestFit="1" customWidth="1"/>
    <col min="9230" max="9230" width="49" style="296" customWidth="1"/>
    <col min="9231" max="9474" width="11.5703125" style="296"/>
    <col min="9475" max="9475" width="1.7109375" style="296" customWidth="1"/>
    <col min="9476" max="9477" width="28.7109375" style="296" customWidth="1"/>
    <col min="9478" max="9478" width="22.85546875" style="296" bestFit="1" customWidth="1"/>
    <col min="9479" max="9480" width="40.140625" style="296" customWidth="1"/>
    <col min="9481" max="9481" width="27.28515625" style="296" customWidth="1"/>
    <col min="9482" max="9482" width="20.7109375" style="296" customWidth="1"/>
    <col min="9483" max="9483" width="22.42578125" style="296" customWidth="1"/>
    <col min="9484" max="9484" width="21.28515625" style="296" customWidth="1"/>
    <col min="9485" max="9485" width="16" style="296" bestFit="1" customWidth="1"/>
    <col min="9486" max="9486" width="49" style="296" customWidth="1"/>
    <col min="9487" max="9730" width="11.5703125" style="296"/>
    <col min="9731" max="9731" width="1.7109375" style="296" customWidth="1"/>
    <col min="9732" max="9733" width="28.7109375" style="296" customWidth="1"/>
    <col min="9734" max="9734" width="22.85546875" style="296" bestFit="1" customWidth="1"/>
    <col min="9735" max="9736" width="40.140625" style="296" customWidth="1"/>
    <col min="9737" max="9737" width="27.28515625" style="296" customWidth="1"/>
    <col min="9738" max="9738" width="20.7109375" style="296" customWidth="1"/>
    <col min="9739" max="9739" width="22.42578125" style="296" customWidth="1"/>
    <col min="9740" max="9740" width="21.28515625" style="296" customWidth="1"/>
    <col min="9741" max="9741" width="16" style="296" bestFit="1" customWidth="1"/>
    <col min="9742" max="9742" width="49" style="296" customWidth="1"/>
    <col min="9743" max="9986" width="11.5703125" style="296"/>
    <col min="9987" max="9987" width="1.7109375" style="296" customWidth="1"/>
    <col min="9988" max="9989" width="28.7109375" style="296" customWidth="1"/>
    <col min="9990" max="9990" width="22.85546875" style="296" bestFit="1" customWidth="1"/>
    <col min="9991" max="9992" width="40.140625" style="296" customWidth="1"/>
    <col min="9993" max="9993" width="27.28515625" style="296" customWidth="1"/>
    <col min="9994" max="9994" width="20.7109375" style="296" customWidth="1"/>
    <col min="9995" max="9995" width="22.42578125" style="296" customWidth="1"/>
    <col min="9996" max="9996" width="21.28515625" style="296" customWidth="1"/>
    <col min="9997" max="9997" width="16" style="296" bestFit="1" customWidth="1"/>
    <col min="9998" max="9998" width="49" style="296" customWidth="1"/>
    <col min="9999" max="10242" width="11.5703125" style="296"/>
    <col min="10243" max="10243" width="1.7109375" style="296" customWidth="1"/>
    <col min="10244" max="10245" width="28.7109375" style="296" customWidth="1"/>
    <col min="10246" max="10246" width="22.85546875" style="296" bestFit="1" customWidth="1"/>
    <col min="10247" max="10248" width="40.140625" style="296" customWidth="1"/>
    <col min="10249" max="10249" width="27.28515625" style="296" customWidth="1"/>
    <col min="10250" max="10250" width="20.7109375" style="296" customWidth="1"/>
    <col min="10251" max="10251" width="22.42578125" style="296" customWidth="1"/>
    <col min="10252" max="10252" width="21.28515625" style="296" customWidth="1"/>
    <col min="10253" max="10253" width="16" style="296" bestFit="1" customWidth="1"/>
    <col min="10254" max="10254" width="49" style="296" customWidth="1"/>
    <col min="10255" max="10498" width="11.5703125" style="296"/>
    <col min="10499" max="10499" width="1.7109375" style="296" customWidth="1"/>
    <col min="10500" max="10501" width="28.7109375" style="296" customWidth="1"/>
    <col min="10502" max="10502" width="22.85546875" style="296" bestFit="1" customWidth="1"/>
    <col min="10503" max="10504" width="40.140625" style="296" customWidth="1"/>
    <col min="10505" max="10505" width="27.28515625" style="296" customWidth="1"/>
    <col min="10506" max="10506" width="20.7109375" style="296" customWidth="1"/>
    <col min="10507" max="10507" width="22.42578125" style="296" customWidth="1"/>
    <col min="10508" max="10508" width="21.28515625" style="296" customWidth="1"/>
    <col min="10509" max="10509" width="16" style="296" bestFit="1" customWidth="1"/>
    <col min="10510" max="10510" width="49" style="296" customWidth="1"/>
    <col min="10511" max="10754" width="11.5703125" style="296"/>
    <col min="10755" max="10755" width="1.7109375" style="296" customWidth="1"/>
    <col min="10756" max="10757" width="28.7109375" style="296" customWidth="1"/>
    <col min="10758" max="10758" width="22.85546875" style="296" bestFit="1" customWidth="1"/>
    <col min="10759" max="10760" width="40.140625" style="296" customWidth="1"/>
    <col min="10761" max="10761" width="27.28515625" style="296" customWidth="1"/>
    <col min="10762" max="10762" width="20.7109375" style="296" customWidth="1"/>
    <col min="10763" max="10763" width="22.42578125" style="296" customWidth="1"/>
    <col min="10764" max="10764" width="21.28515625" style="296" customWidth="1"/>
    <col min="10765" max="10765" width="16" style="296" bestFit="1" customWidth="1"/>
    <col min="10766" max="10766" width="49" style="296" customWidth="1"/>
    <col min="10767" max="11010" width="11.5703125" style="296"/>
    <col min="11011" max="11011" width="1.7109375" style="296" customWidth="1"/>
    <col min="11012" max="11013" width="28.7109375" style="296" customWidth="1"/>
    <col min="11014" max="11014" width="22.85546875" style="296" bestFit="1" customWidth="1"/>
    <col min="11015" max="11016" width="40.140625" style="296" customWidth="1"/>
    <col min="11017" max="11017" width="27.28515625" style="296" customWidth="1"/>
    <col min="11018" max="11018" width="20.7109375" style="296" customWidth="1"/>
    <col min="11019" max="11019" width="22.42578125" style="296" customWidth="1"/>
    <col min="11020" max="11020" width="21.28515625" style="296" customWidth="1"/>
    <col min="11021" max="11021" width="16" style="296" bestFit="1" customWidth="1"/>
    <col min="11022" max="11022" width="49" style="296" customWidth="1"/>
    <col min="11023" max="11266" width="11.5703125" style="296"/>
    <col min="11267" max="11267" width="1.7109375" style="296" customWidth="1"/>
    <col min="11268" max="11269" width="28.7109375" style="296" customWidth="1"/>
    <col min="11270" max="11270" width="22.85546875" style="296" bestFit="1" customWidth="1"/>
    <col min="11271" max="11272" width="40.140625" style="296" customWidth="1"/>
    <col min="11273" max="11273" width="27.28515625" style="296" customWidth="1"/>
    <col min="11274" max="11274" width="20.7109375" style="296" customWidth="1"/>
    <col min="11275" max="11275" width="22.42578125" style="296" customWidth="1"/>
    <col min="11276" max="11276" width="21.28515625" style="296" customWidth="1"/>
    <col min="11277" max="11277" width="16" style="296" bestFit="1" customWidth="1"/>
    <col min="11278" max="11278" width="49" style="296" customWidth="1"/>
    <col min="11279" max="11522" width="11.5703125" style="296"/>
    <col min="11523" max="11523" width="1.7109375" style="296" customWidth="1"/>
    <col min="11524" max="11525" width="28.7109375" style="296" customWidth="1"/>
    <col min="11526" max="11526" width="22.85546875" style="296" bestFit="1" customWidth="1"/>
    <col min="11527" max="11528" width="40.140625" style="296" customWidth="1"/>
    <col min="11529" max="11529" width="27.28515625" style="296" customWidth="1"/>
    <col min="11530" max="11530" width="20.7109375" style="296" customWidth="1"/>
    <col min="11531" max="11531" width="22.42578125" style="296" customWidth="1"/>
    <col min="11532" max="11532" width="21.28515625" style="296" customWidth="1"/>
    <col min="11533" max="11533" width="16" style="296" bestFit="1" customWidth="1"/>
    <col min="11534" max="11534" width="49" style="296" customWidth="1"/>
    <col min="11535" max="11778" width="11.5703125" style="296"/>
    <col min="11779" max="11779" width="1.7109375" style="296" customWidth="1"/>
    <col min="11780" max="11781" width="28.7109375" style="296" customWidth="1"/>
    <col min="11782" max="11782" width="22.85546875" style="296" bestFit="1" customWidth="1"/>
    <col min="11783" max="11784" width="40.140625" style="296" customWidth="1"/>
    <col min="11785" max="11785" width="27.28515625" style="296" customWidth="1"/>
    <col min="11786" max="11786" width="20.7109375" style="296" customWidth="1"/>
    <col min="11787" max="11787" width="22.42578125" style="296" customWidth="1"/>
    <col min="11788" max="11788" width="21.28515625" style="296" customWidth="1"/>
    <col min="11789" max="11789" width="16" style="296" bestFit="1" customWidth="1"/>
    <col min="11790" max="11790" width="49" style="296" customWidth="1"/>
    <col min="11791" max="12034" width="11.5703125" style="296"/>
    <col min="12035" max="12035" width="1.7109375" style="296" customWidth="1"/>
    <col min="12036" max="12037" width="28.7109375" style="296" customWidth="1"/>
    <col min="12038" max="12038" width="22.85546875" style="296" bestFit="1" customWidth="1"/>
    <col min="12039" max="12040" width="40.140625" style="296" customWidth="1"/>
    <col min="12041" max="12041" width="27.28515625" style="296" customWidth="1"/>
    <col min="12042" max="12042" width="20.7109375" style="296" customWidth="1"/>
    <col min="12043" max="12043" width="22.42578125" style="296" customWidth="1"/>
    <col min="12044" max="12044" width="21.28515625" style="296" customWidth="1"/>
    <col min="12045" max="12045" width="16" style="296" bestFit="1" customWidth="1"/>
    <col min="12046" max="12046" width="49" style="296" customWidth="1"/>
    <col min="12047" max="12290" width="11.5703125" style="296"/>
    <col min="12291" max="12291" width="1.7109375" style="296" customWidth="1"/>
    <col min="12292" max="12293" width="28.7109375" style="296" customWidth="1"/>
    <col min="12294" max="12294" width="22.85546875" style="296" bestFit="1" customWidth="1"/>
    <col min="12295" max="12296" width="40.140625" style="296" customWidth="1"/>
    <col min="12297" max="12297" width="27.28515625" style="296" customWidth="1"/>
    <col min="12298" max="12298" width="20.7109375" style="296" customWidth="1"/>
    <col min="12299" max="12299" width="22.42578125" style="296" customWidth="1"/>
    <col min="12300" max="12300" width="21.28515625" style="296" customWidth="1"/>
    <col min="12301" max="12301" width="16" style="296" bestFit="1" customWidth="1"/>
    <col min="12302" max="12302" width="49" style="296" customWidth="1"/>
    <col min="12303" max="12546" width="11.5703125" style="296"/>
    <col min="12547" max="12547" width="1.7109375" style="296" customWidth="1"/>
    <col min="12548" max="12549" width="28.7109375" style="296" customWidth="1"/>
    <col min="12550" max="12550" width="22.85546875" style="296" bestFit="1" customWidth="1"/>
    <col min="12551" max="12552" width="40.140625" style="296" customWidth="1"/>
    <col min="12553" max="12553" width="27.28515625" style="296" customWidth="1"/>
    <col min="12554" max="12554" width="20.7109375" style="296" customWidth="1"/>
    <col min="12555" max="12555" width="22.42578125" style="296" customWidth="1"/>
    <col min="12556" max="12556" width="21.28515625" style="296" customWidth="1"/>
    <col min="12557" max="12557" width="16" style="296" bestFit="1" customWidth="1"/>
    <col min="12558" max="12558" width="49" style="296" customWidth="1"/>
    <col min="12559" max="12802" width="11.5703125" style="296"/>
    <col min="12803" max="12803" width="1.7109375" style="296" customWidth="1"/>
    <col min="12804" max="12805" width="28.7109375" style="296" customWidth="1"/>
    <col min="12806" max="12806" width="22.85546875" style="296" bestFit="1" customWidth="1"/>
    <col min="12807" max="12808" width="40.140625" style="296" customWidth="1"/>
    <col min="12809" max="12809" width="27.28515625" style="296" customWidth="1"/>
    <col min="12810" max="12810" width="20.7109375" style="296" customWidth="1"/>
    <col min="12811" max="12811" width="22.42578125" style="296" customWidth="1"/>
    <col min="12812" max="12812" width="21.28515625" style="296" customWidth="1"/>
    <col min="12813" max="12813" width="16" style="296" bestFit="1" customWidth="1"/>
    <col min="12814" max="12814" width="49" style="296" customWidth="1"/>
    <col min="12815" max="13058" width="11.5703125" style="296"/>
    <col min="13059" max="13059" width="1.7109375" style="296" customWidth="1"/>
    <col min="13060" max="13061" width="28.7109375" style="296" customWidth="1"/>
    <col min="13062" max="13062" width="22.85546875" style="296" bestFit="1" customWidth="1"/>
    <col min="13063" max="13064" width="40.140625" style="296" customWidth="1"/>
    <col min="13065" max="13065" width="27.28515625" style="296" customWidth="1"/>
    <col min="13066" max="13066" width="20.7109375" style="296" customWidth="1"/>
    <col min="13067" max="13067" width="22.42578125" style="296" customWidth="1"/>
    <col min="13068" max="13068" width="21.28515625" style="296" customWidth="1"/>
    <col min="13069" max="13069" width="16" style="296" bestFit="1" customWidth="1"/>
    <col min="13070" max="13070" width="49" style="296" customWidth="1"/>
    <col min="13071" max="13314" width="11.5703125" style="296"/>
    <col min="13315" max="13315" width="1.7109375" style="296" customWidth="1"/>
    <col min="13316" max="13317" width="28.7109375" style="296" customWidth="1"/>
    <col min="13318" max="13318" width="22.85546875" style="296" bestFit="1" customWidth="1"/>
    <col min="13319" max="13320" width="40.140625" style="296" customWidth="1"/>
    <col min="13321" max="13321" width="27.28515625" style="296" customWidth="1"/>
    <col min="13322" max="13322" width="20.7109375" style="296" customWidth="1"/>
    <col min="13323" max="13323" width="22.42578125" style="296" customWidth="1"/>
    <col min="13324" max="13324" width="21.28515625" style="296" customWidth="1"/>
    <col min="13325" max="13325" width="16" style="296" bestFit="1" customWidth="1"/>
    <col min="13326" max="13326" width="49" style="296" customWidth="1"/>
    <col min="13327" max="13570" width="11.5703125" style="296"/>
    <col min="13571" max="13571" width="1.7109375" style="296" customWidth="1"/>
    <col min="13572" max="13573" width="28.7109375" style="296" customWidth="1"/>
    <col min="13574" max="13574" width="22.85546875" style="296" bestFit="1" customWidth="1"/>
    <col min="13575" max="13576" width="40.140625" style="296" customWidth="1"/>
    <col min="13577" max="13577" width="27.28515625" style="296" customWidth="1"/>
    <col min="13578" max="13578" width="20.7109375" style="296" customWidth="1"/>
    <col min="13579" max="13579" width="22.42578125" style="296" customWidth="1"/>
    <col min="13580" max="13580" width="21.28515625" style="296" customWidth="1"/>
    <col min="13581" max="13581" width="16" style="296" bestFit="1" customWidth="1"/>
    <col min="13582" max="13582" width="49" style="296" customWidth="1"/>
    <col min="13583" max="13826" width="11.5703125" style="296"/>
    <col min="13827" max="13827" width="1.7109375" style="296" customWidth="1"/>
    <col min="13828" max="13829" width="28.7109375" style="296" customWidth="1"/>
    <col min="13830" max="13830" width="22.85546875" style="296" bestFit="1" customWidth="1"/>
    <col min="13831" max="13832" width="40.140625" style="296" customWidth="1"/>
    <col min="13833" max="13833" width="27.28515625" style="296" customWidth="1"/>
    <col min="13834" max="13834" width="20.7109375" style="296" customWidth="1"/>
    <col min="13835" max="13835" width="22.42578125" style="296" customWidth="1"/>
    <col min="13836" max="13836" width="21.28515625" style="296" customWidth="1"/>
    <col min="13837" max="13837" width="16" style="296" bestFit="1" customWidth="1"/>
    <col min="13838" max="13838" width="49" style="296" customWidth="1"/>
    <col min="13839" max="14082" width="11.5703125" style="296"/>
    <col min="14083" max="14083" width="1.7109375" style="296" customWidth="1"/>
    <col min="14084" max="14085" width="28.7109375" style="296" customWidth="1"/>
    <col min="14086" max="14086" width="22.85546875" style="296" bestFit="1" customWidth="1"/>
    <col min="14087" max="14088" width="40.140625" style="296" customWidth="1"/>
    <col min="14089" max="14089" width="27.28515625" style="296" customWidth="1"/>
    <col min="14090" max="14090" width="20.7109375" style="296" customWidth="1"/>
    <col min="14091" max="14091" width="22.42578125" style="296" customWidth="1"/>
    <col min="14092" max="14092" width="21.28515625" style="296" customWidth="1"/>
    <col min="14093" max="14093" width="16" style="296" bestFit="1" customWidth="1"/>
    <col min="14094" max="14094" width="49" style="296" customWidth="1"/>
    <col min="14095" max="14338" width="11.5703125" style="296"/>
    <col min="14339" max="14339" width="1.7109375" style="296" customWidth="1"/>
    <col min="14340" max="14341" width="28.7109375" style="296" customWidth="1"/>
    <col min="14342" max="14342" width="22.85546875" style="296" bestFit="1" customWidth="1"/>
    <col min="14343" max="14344" width="40.140625" style="296" customWidth="1"/>
    <col min="14345" max="14345" width="27.28515625" style="296" customWidth="1"/>
    <col min="14346" max="14346" width="20.7109375" style="296" customWidth="1"/>
    <col min="14347" max="14347" width="22.42578125" style="296" customWidth="1"/>
    <col min="14348" max="14348" width="21.28515625" style="296" customWidth="1"/>
    <col min="14349" max="14349" width="16" style="296" bestFit="1" customWidth="1"/>
    <col min="14350" max="14350" width="49" style="296" customWidth="1"/>
    <col min="14351" max="14594" width="11.5703125" style="296"/>
    <col min="14595" max="14595" width="1.7109375" style="296" customWidth="1"/>
    <col min="14596" max="14597" width="28.7109375" style="296" customWidth="1"/>
    <col min="14598" max="14598" width="22.85546875" style="296" bestFit="1" customWidth="1"/>
    <col min="14599" max="14600" width="40.140625" style="296" customWidth="1"/>
    <col min="14601" max="14601" width="27.28515625" style="296" customWidth="1"/>
    <col min="14602" max="14602" width="20.7109375" style="296" customWidth="1"/>
    <col min="14603" max="14603" width="22.42578125" style="296" customWidth="1"/>
    <col min="14604" max="14604" width="21.28515625" style="296" customWidth="1"/>
    <col min="14605" max="14605" width="16" style="296" bestFit="1" customWidth="1"/>
    <col min="14606" max="14606" width="49" style="296" customWidth="1"/>
    <col min="14607" max="14850" width="11.5703125" style="296"/>
    <col min="14851" max="14851" width="1.7109375" style="296" customWidth="1"/>
    <col min="14852" max="14853" width="28.7109375" style="296" customWidth="1"/>
    <col min="14854" max="14854" width="22.85546875" style="296" bestFit="1" customWidth="1"/>
    <col min="14855" max="14856" width="40.140625" style="296" customWidth="1"/>
    <col min="14857" max="14857" width="27.28515625" style="296" customWidth="1"/>
    <col min="14858" max="14858" width="20.7109375" style="296" customWidth="1"/>
    <col min="14859" max="14859" width="22.42578125" style="296" customWidth="1"/>
    <col min="14860" max="14860" width="21.28515625" style="296" customWidth="1"/>
    <col min="14861" max="14861" width="16" style="296" bestFit="1" customWidth="1"/>
    <col min="14862" max="14862" width="49" style="296" customWidth="1"/>
    <col min="14863" max="15106" width="11.5703125" style="296"/>
    <col min="15107" max="15107" width="1.7109375" style="296" customWidth="1"/>
    <col min="15108" max="15109" width="28.7109375" style="296" customWidth="1"/>
    <col min="15110" max="15110" width="22.85546875" style="296" bestFit="1" customWidth="1"/>
    <col min="15111" max="15112" width="40.140625" style="296" customWidth="1"/>
    <col min="15113" max="15113" width="27.28515625" style="296" customWidth="1"/>
    <col min="15114" max="15114" width="20.7109375" style="296" customWidth="1"/>
    <col min="15115" max="15115" width="22.42578125" style="296" customWidth="1"/>
    <col min="15116" max="15116" width="21.28515625" style="296" customWidth="1"/>
    <col min="15117" max="15117" width="16" style="296" bestFit="1" customWidth="1"/>
    <col min="15118" max="15118" width="49" style="296" customWidth="1"/>
    <col min="15119" max="15362" width="11.5703125" style="296"/>
    <col min="15363" max="15363" width="1.7109375" style="296" customWidth="1"/>
    <col min="15364" max="15365" width="28.7109375" style="296" customWidth="1"/>
    <col min="15366" max="15366" width="22.85546875" style="296" bestFit="1" customWidth="1"/>
    <col min="15367" max="15368" width="40.140625" style="296" customWidth="1"/>
    <col min="15369" max="15369" width="27.28515625" style="296" customWidth="1"/>
    <col min="15370" max="15370" width="20.7109375" style="296" customWidth="1"/>
    <col min="15371" max="15371" width="22.42578125" style="296" customWidth="1"/>
    <col min="15372" max="15372" width="21.28515625" style="296" customWidth="1"/>
    <col min="15373" max="15373" width="16" style="296" bestFit="1" customWidth="1"/>
    <col min="15374" max="15374" width="49" style="296" customWidth="1"/>
    <col min="15375" max="15618" width="11.5703125" style="296"/>
    <col min="15619" max="15619" width="1.7109375" style="296" customWidth="1"/>
    <col min="15620" max="15621" width="28.7109375" style="296" customWidth="1"/>
    <col min="15622" max="15622" width="22.85546875" style="296" bestFit="1" customWidth="1"/>
    <col min="15623" max="15624" width="40.140625" style="296" customWidth="1"/>
    <col min="15625" max="15625" width="27.28515625" style="296" customWidth="1"/>
    <col min="15626" max="15626" width="20.7109375" style="296" customWidth="1"/>
    <col min="15627" max="15627" width="22.42578125" style="296" customWidth="1"/>
    <col min="15628" max="15628" width="21.28515625" style="296" customWidth="1"/>
    <col min="15629" max="15629" width="16" style="296" bestFit="1" customWidth="1"/>
    <col min="15630" max="15630" width="49" style="296" customWidth="1"/>
    <col min="15631" max="15874" width="11.5703125" style="296"/>
    <col min="15875" max="15875" width="1.7109375" style="296" customWidth="1"/>
    <col min="15876" max="15877" width="28.7109375" style="296" customWidth="1"/>
    <col min="15878" max="15878" width="22.85546875" style="296" bestFit="1" customWidth="1"/>
    <col min="15879" max="15880" width="40.140625" style="296" customWidth="1"/>
    <col min="15881" max="15881" width="27.28515625" style="296" customWidth="1"/>
    <col min="15882" max="15882" width="20.7109375" style="296" customWidth="1"/>
    <col min="15883" max="15883" width="22.42578125" style="296" customWidth="1"/>
    <col min="15884" max="15884" width="21.28515625" style="296" customWidth="1"/>
    <col min="15885" max="15885" width="16" style="296" bestFit="1" customWidth="1"/>
    <col min="15886" max="15886" width="49" style="296" customWidth="1"/>
    <col min="15887" max="16130" width="11.5703125" style="296"/>
    <col min="16131" max="16131" width="1.7109375" style="296" customWidth="1"/>
    <col min="16132" max="16133" width="28.7109375" style="296" customWidth="1"/>
    <col min="16134" max="16134" width="22.85546875" style="296" bestFit="1" customWidth="1"/>
    <col min="16135" max="16136" width="40.140625" style="296" customWidth="1"/>
    <col min="16137" max="16137" width="27.28515625" style="296" customWidth="1"/>
    <col min="16138" max="16138" width="20.7109375" style="296" customWidth="1"/>
    <col min="16139" max="16139" width="22.42578125" style="296" customWidth="1"/>
    <col min="16140" max="16140" width="21.28515625" style="296" customWidth="1"/>
    <col min="16141" max="16141" width="16" style="296" bestFit="1" customWidth="1"/>
    <col min="16142" max="16142" width="49" style="296" customWidth="1"/>
    <col min="16143" max="16384" width="11.5703125" style="296"/>
  </cols>
  <sheetData>
    <row r="2" spans="2:17" s="290" customFormat="1" ht="66.75" customHeight="1" x14ac:dyDescent="0.2">
      <c r="B2" s="1794" t="s">
        <v>695</v>
      </c>
      <c r="C2" s="1795"/>
      <c r="D2" s="1795"/>
      <c r="E2" s="1795"/>
      <c r="F2" s="1795"/>
      <c r="G2" s="1795"/>
      <c r="H2" s="1795"/>
      <c r="I2" s="1795"/>
      <c r="J2" s="1795"/>
      <c r="K2" s="1795"/>
      <c r="L2" s="1795"/>
      <c r="M2" s="1795"/>
      <c r="N2" s="1795"/>
      <c r="O2" s="1795"/>
      <c r="P2" s="1795"/>
      <c r="Q2" s="312"/>
    </row>
    <row r="3" spans="2:17" s="261" customFormat="1" ht="9" customHeight="1" thickBot="1" x14ac:dyDescent="0.25">
      <c r="E3" s="291"/>
    </row>
    <row r="4" spans="2:17" s="261" customFormat="1" ht="35.25" customHeight="1" thickBot="1" x14ac:dyDescent="0.25">
      <c r="B4" s="1796" t="s">
        <v>527</v>
      </c>
      <c r="C4" s="1796" t="s">
        <v>42</v>
      </c>
      <c r="D4" s="1796" t="s">
        <v>43</v>
      </c>
      <c r="E4" s="1797" t="s">
        <v>182</v>
      </c>
      <c r="F4" s="1798" t="s">
        <v>528</v>
      </c>
      <c r="G4" s="1796" t="s">
        <v>529</v>
      </c>
      <c r="H4" s="1799" t="s">
        <v>49</v>
      </c>
      <c r="I4" s="1799"/>
      <c r="J4" s="1799"/>
      <c r="K4" s="1799"/>
      <c r="L4" s="1799"/>
      <c r="M4" s="1799"/>
      <c r="N4" s="1799"/>
      <c r="O4" s="1799"/>
      <c r="P4" s="1799"/>
      <c r="Q4" s="1799"/>
    </row>
    <row r="5" spans="2:17" s="261" customFormat="1" ht="35.25" customHeight="1" thickBot="1" x14ac:dyDescent="0.25">
      <c r="B5" s="1796"/>
      <c r="C5" s="1796"/>
      <c r="D5" s="1796"/>
      <c r="E5" s="1797"/>
      <c r="F5" s="1798"/>
      <c r="G5" s="1796"/>
      <c r="H5" s="1799"/>
      <c r="I5" s="1799"/>
      <c r="J5" s="1799"/>
      <c r="K5" s="1799"/>
      <c r="L5" s="1799"/>
      <c r="M5" s="1799"/>
      <c r="N5" s="1799"/>
      <c r="O5" s="1799"/>
      <c r="P5" s="1799"/>
      <c r="Q5" s="1799"/>
    </row>
    <row r="6" spans="2:17" s="261" customFormat="1" ht="35.25" customHeight="1" thickBot="1" x14ac:dyDescent="0.25">
      <c r="B6" s="1796"/>
      <c r="C6" s="1796"/>
      <c r="D6" s="1796"/>
      <c r="E6" s="1797"/>
      <c r="F6" s="1800" t="s">
        <v>530</v>
      </c>
      <c r="G6" s="1796" t="s">
        <v>531</v>
      </c>
      <c r="H6" s="1796" t="s">
        <v>532</v>
      </c>
      <c r="I6" s="1796" t="s">
        <v>533</v>
      </c>
      <c r="J6" s="1796" t="s">
        <v>534</v>
      </c>
      <c r="K6" s="1796" t="s">
        <v>535</v>
      </c>
      <c r="L6" s="1800" t="s">
        <v>536</v>
      </c>
      <c r="M6" s="1801" t="s">
        <v>537</v>
      </c>
      <c r="N6" s="1800" t="s">
        <v>538</v>
      </c>
      <c r="O6" s="1800" t="s">
        <v>539</v>
      </c>
      <c r="P6" s="1800" t="s">
        <v>540</v>
      </c>
      <c r="Q6" s="1800" t="s">
        <v>541</v>
      </c>
    </row>
    <row r="7" spans="2:17" s="261" customFormat="1" ht="35.25" customHeight="1" thickBot="1" x14ac:dyDescent="0.25">
      <c r="B7" s="1796"/>
      <c r="C7" s="1796"/>
      <c r="D7" s="1796"/>
      <c r="E7" s="1797"/>
      <c r="F7" s="1800"/>
      <c r="G7" s="1796"/>
      <c r="H7" s="1796"/>
      <c r="I7" s="1796"/>
      <c r="J7" s="1796"/>
      <c r="K7" s="1796"/>
      <c r="L7" s="1800"/>
      <c r="M7" s="1802"/>
      <c r="N7" s="1800"/>
      <c r="O7" s="1800"/>
      <c r="P7" s="1800"/>
      <c r="Q7" s="1800"/>
    </row>
    <row r="8" spans="2:17" s="261" customFormat="1" ht="35.25" customHeight="1" thickBot="1" x14ac:dyDescent="0.25">
      <c r="B8" s="1796"/>
      <c r="C8" s="1796"/>
      <c r="D8" s="1796"/>
      <c r="E8" s="1797"/>
      <c r="F8" s="1800"/>
      <c r="G8" s="1796"/>
      <c r="H8" s="1796"/>
      <c r="I8" s="1796"/>
      <c r="J8" s="1796"/>
      <c r="K8" s="1796"/>
      <c r="L8" s="1800"/>
      <c r="M8" s="1803"/>
      <c r="N8" s="1800"/>
      <c r="O8" s="1800"/>
      <c r="P8" s="1800"/>
      <c r="Q8" s="1800"/>
    </row>
    <row r="9" spans="2:17" ht="26.25" customHeight="1" x14ac:dyDescent="0.2">
      <c r="B9" s="292" t="s">
        <v>542</v>
      </c>
      <c r="C9" s="293"/>
      <c r="D9" s="511" t="s">
        <v>694</v>
      </c>
      <c r="E9" s="512">
        <f>SUM(E10:E16)</f>
        <v>8000000000</v>
      </c>
      <c r="F9" s="294"/>
      <c r="G9" s="294"/>
      <c r="H9" s="294"/>
      <c r="I9" s="294"/>
      <c r="J9" s="294"/>
      <c r="K9" s="294"/>
      <c r="L9" s="294"/>
      <c r="M9" s="294"/>
      <c r="N9" s="294"/>
      <c r="O9" s="294"/>
      <c r="P9" s="294"/>
      <c r="Q9" s="295"/>
    </row>
    <row r="10" spans="2:17" ht="66.75" customHeight="1" x14ac:dyDescent="0.2">
      <c r="B10" s="1804" t="s">
        <v>543</v>
      </c>
      <c r="C10" s="297" t="s">
        <v>544</v>
      </c>
      <c r="D10" s="298" t="s">
        <v>545</v>
      </c>
      <c r="E10" s="299">
        <v>100000000</v>
      </c>
      <c r="F10" s="300" t="s">
        <v>74</v>
      </c>
      <c r="G10" s="300" t="s">
        <v>74</v>
      </c>
      <c r="H10" s="301" t="s">
        <v>193</v>
      </c>
      <c r="I10" s="301" t="s">
        <v>193</v>
      </c>
      <c r="J10" s="302">
        <v>43192</v>
      </c>
      <c r="K10" s="302">
        <v>43222</v>
      </c>
      <c r="L10" s="301" t="s">
        <v>193</v>
      </c>
      <c r="M10" s="302">
        <v>43346</v>
      </c>
      <c r="N10" s="302">
        <v>43367</v>
      </c>
      <c r="O10" s="302">
        <v>43395</v>
      </c>
      <c r="P10" s="302">
        <v>43417</v>
      </c>
      <c r="Q10" s="303">
        <v>43430</v>
      </c>
    </row>
    <row r="11" spans="2:17" ht="66.75" customHeight="1" x14ac:dyDescent="0.2">
      <c r="B11" s="1805"/>
      <c r="C11" s="304" t="s">
        <v>546</v>
      </c>
      <c r="D11" s="298" t="s">
        <v>547</v>
      </c>
      <c r="E11" s="299">
        <v>850000000</v>
      </c>
      <c r="F11" s="300" t="s">
        <v>74</v>
      </c>
      <c r="G11" s="300" t="s">
        <v>74</v>
      </c>
      <c r="H11" s="301" t="s">
        <v>193</v>
      </c>
      <c r="I11" s="301" t="s">
        <v>193</v>
      </c>
      <c r="J11" s="302">
        <v>43192</v>
      </c>
      <c r="K11" s="302">
        <v>43222</v>
      </c>
      <c r="L11" s="301" t="s">
        <v>193</v>
      </c>
      <c r="M11" s="302">
        <v>43346</v>
      </c>
      <c r="N11" s="302">
        <v>43367</v>
      </c>
      <c r="O11" s="302">
        <v>43395</v>
      </c>
      <c r="P11" s="302">
        <v>43417</v>
      </c>
      <c r="Q11" s="303">
        <v>43430</v>
      </c>
    </row>
    <row r="12" spans="2:17" ht="66.75" customHeight="1" x14ac:dyDescent="0.2">
      <c r="B12" s="1805"/>
      <c r="C12" s="304" t="s">
        <v>548</v>
      </c>
      <c r="D12" s="298" t="s">
        <v>549</v>
      </c>
      <c r="E12" s="299">
        <v>1000000000</v>
      </c>
      <c r="F12" s="300" t="s">
        <v>74</v>
      </c>
      <c r="G12" s="300" t="s">
        <v>74</v>
      </c>
      <c r="H12" s="301" t="s">
        <v>193</v>
      </c>
      <c r="I12" s="301" t="s">
        <v>193</v>
      </c>
      <c r="J12" s="302">
        <v>43192</v>
      </c>
      <c r="K12" s="302">
        <v>43222</v>
      </c>
      <c r="L12" s="301" t="s">
        <v>193</v>
      </c>
      <c r="M12" s="302">
        <v>43346</v>
      </c>
      <c r="N12" s="302">
        <v>43367</v>
      </c>
      <c r="O12" s="302">
        <v>43402</v>
      </c>
      <c r="P12" s="302">
        <v>43417</v>
      </c>
      <c r="Q12" s="303">
        <v>43433</v>
      </c>
    </row>
    <row r="13" spans="2:17" ht="66.75" customHeight="1" x14ac:dyDescent="0.2">
      <c r="B13" s="1805" t="s">
        <v>543</v>
      </c>
      <c r="C13" s="297" t="s">
        <v>550</v>
      </c>
      <c r="D13" s="298" t="s">
        <v>551</v>
      </c>
      <c r="E13" s="299">
        <v>3000000000</v>
      </c>
      <c r="F13" s="300" t="s">
        <v>74</v>
      </c>
      <c r="G13" s="300" t="s">
        <v>74</v>
      </c>
      <c r="H13" s="301" t="s">
        <v>193</v>
      </c>
      <c r="I13" s="301" t="s">
        <v>193</v>
      </c>
      <c r="J13" s="302">
        <v>43192</v>
      </c>
      <c r="K13" s="302">
        <v>43222</v>
      </c>
      <c r="L13" s="301" t="s">
        <v>193</v>
      </c>
      <c r="M13" s="302">
        <v>43346</v>
      </c>
      <c r="N13" s="302">
        <v>43367</v>
      </c>
      <c r="O13" s="302">
        <v>43395</v>
      </c>
      <c r="P13" s="302">
        <v>43417</v>
      </c>
      <c r="Q13" s="303">
        <v>43430</v>
      </c>
    </row>
    <row r="14" spans="2:17" ht="66.75" customHeight="1" x14ac:dyDescent="0.2">
      <c r="B14" s="1805"/>
      <c r="C14" s="297" t="s">
        <v>552</v>
      </c>
      <c r="D14" s="298" t="s">
        <v>553</v>
      </c>
      <c r="E14" s="299">
        <v>3000000000</v>
      </c>
      <c r="F14" s="300" t="s">
        <v>74</v>
      </c>
      <c r="G14" s="300" t="s">
        <v>74</v>
      </c>
      <c r="H14" s="301" t="s">
        <v>193</v>
      </c>
      <c r="I14" s="301" t="s">
        <v>193</v>
      </c>
      <c r="J14" s="302">
        <v>43159</v>
      </c>
      <c r="K14" s="302">
        <v>43195</v>
      </c>
      <c r="L14" s="301" t="s">
        <v>193</v>
      </c>
      <c r="M14" s="302">
        <v>43346</v>
      </c>
      <c r="N14" s="302">
        <v>43367</v>
      </c>
      <c r="O14" s="302">
        <v>43395</v>
      </c>
      <c r="P14" s="302">
        <v>43417</v>
      </c>
      <c r="Q14" s="303">
        <v>43430</v>
      </c>
    </row>
    <row r="15" spans="2:17" x14ac:dyDescent="0.2">
      <c r="B15" s="1805"/>
      <c r="C15" s="1807" t="s">
        <v>554</v>
      </c>
      <c r="D15" s="1809" t="s">
        <v>192</v>
      </c>
      <c r="E15" s="1811">
        <v>50000000</v>
      </c>
      <c r="F15" s="1813" t="s">
        <v>74</v>
      </c>
      <c r="G15" s="1813" t="s">
        <v>74</v>
      </c>
      <c r="H15" s="1815" t="s">
        <v>193</v>
      </c>
      <c r="I15" s="1815" t="s">
        <v>193</v>
      </c>
      <c r="J15" s="1815" t="s">
        <v>193</v>
      </c>
      <c r="K15" s="1815" t="s">
        <v>193</v>
      </c>
      <c r="L15" s="1815" t="s">
        <v>193</v>
      </c>
      <c r="M15" s="305">
        <v>43346</v>
      </c>
      <c r="N15" s="1815" t="s">
        <v>193</v>
      </c>
      <c r="O15" s="1815" t="s">
        <v>193</v>
      </c>
      <c r="P15" s="1815" t="s">
        <v>193</v>
      </c>
      <c r="Q15" s="306">
        <v>43402</v>
      </c>
    </row>
    <row r="16" spans="2:17" ht="60.75" thickBot="1" x14ac:dyDescent="0.25">
      <c r="B16" s="1806"/>
      <c r="C16" s="1808"/>
      <c r="D16" s="1810"/>
      <c r="E16" s="1812"/>
      <c r="F16" s="1814"/>
      <c r="G16" s="1814"/>
      <c r="H16" s="1816"/>
      <c r="I16" s="1816"/>
      <c r="J16" s="1816"/>
      <c r="K16" s="1816"/>
      <c r="L16" s="1816"/>
      <c r="M16" s="307" t="s">
        <v>555</v>
      </c>
      <c r="N16" s="1816"/>
      <c r="O16" s="1816"/>
      <c r="P16" s="1816"/>
      <c r="Q16" s="308" t="s">
        <v>556</v>
      </c>
    </row>
    <row r="86" spans="5:5" x14ac:dyDescent="0.2">
      <c r="E86" s="309">
        <v>61600000</v>
      </c>
    </row>
  </sheetData>
  <dataConsolidate/>
  <mergeCells count="34">
    <mergeCell ref="O15:O16"/>
    <mergeCell ref="P15:P16"/>
    <mergeCell ref="H15:H16"/>
    <mergeCell ref="I15:I16"/>
    <mergeCell ref="J15:J16"/>
    <mergeCell ref="K15:K16"/>
    <mergeCell ref="L15:L16"/>
    <mergeCell ref="N15:N16"/>
    <mergeCell ref="G15:G16"/>
    <mergeCell ref="H6:H8"/>
    <mergeCell ref="I6:I8"/>
    <mergeCell ref="J6:J8"/>
    <mergeCell ref="K6:K8"/>
    <mergeCell ref="B10:B16"/>
    <mergeCell ref="C15:C16"/>
    <mergeCell ref="D15:D16"/>
    <mergeCell ref="E15:E16"/>
    <mergeCell ref="F15:F16"/>
    <mergeCell ref="B2:P2"/>
    <mergeCell ref="B4:B8"/>
    <mergeCell ref="C4:C8"/>
    <mergeCell ref="D4:D8"/>
    <mergeCell ref="E4:E8"/>
    <mergeCell ref="F4:F5"/>
    <mergeCell ref="G4:G5"/>
    <mergeCell ref="H4:Q5"/>
    <mergeCell ref="F6:F8"/>
    <mergeCell ref="G6:G8"/>
    <mergeCell ref="N6:N8"/>
    <mergeCell ref="O6:O8"/>
    <mergeCell ref="P6:P8"/>
    <mergeCell ref="Q6:Q8"/>
    <mergeCell ref="L6:L8"/>
    <mergeCell ref="M6:M8"/>
  </mergeCells>
  <dataValidations count="1">
    <dataValidation type="list" allowBlank="1" showInputMessage="1" showErrorMessage="1" sqref="B9:B10 F9:G15">
      <formula1>#REF!</formula1>
    </dataValidation>
  </dataValidations>
  <pageMargins left="0" right="0" top="0" bottom="0" header="0.31496062992125984" footer="0.31496062992125984"/>
  <pageSetup scale="3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3:AB87"/>
  <sheetViews>
    <sheetView zoomScale="80" zoomScaleNormal="80" workbookViewId="0">
      <pane xSplit="4" ySplit="7" topLeftCell="M16" activePane="bottomRight" state="frozen"/>
      <selection pane="topRight" activeCell="F1" sqref="F1"/>
      <selection pane="bottomLeft" activeCell="A8" sqref="A8"/>
      <selection pane="bottomRight" activeCell="AB30" sqref="AB30"/>
    </sheetView>
  </sheetViews>
  <sheetFormatPr baseColWidth="10" defaultRowHeight="12" x14ac:dyDescent="0.2"/>
  <cols>
    <col min="1" max="1" width="35.5703125" style="1044" customWidth="1"/>
    <col min="2" max="2" width="39.85546875" style="1044" customWidth="1"/>
    <col min="3" max="3" width="20.140625" style="1044" bestFit="1" customWidth="1"/>
    <col min="4" max="4" width="26.7109375" style="1119" customWidth="1"/>
    <col min="5" max="5" width="24.28515625" style="1056" customWidth="1"/>
    <col min="6" max="6" width="20" style="1056" customWidth="1"/>
    <col min="7" max="7" width="13" style="1056" customWidth="1"/>
    <col min="8" max="8" width="35.140625" style="1044" customWidth="1"/>
    <col min="9" max="9" width="22" style="1056" customWidth="1"/>
    <col min="10" max="10" width="17.140625" style="1056" customWidth="1"/>
    <col min="11" max="11" width="17" style="1056" customWidth="1"/>
    <col min="12" max="12" width="13.7109375" style="1056" customWidth="1"/>
    <col min="13" max="13" width="13.85546875" style="1056" customWidth="1"/>
    <col min="14" max="14" width="15.140625" style="1056" customWidth="1"/>
    <col min="15" max="15" width="23.85546875" style="1044" hidden="1" customWidth="1"/>
    <col min="16" max="16" width="17.28515625" style="1044" hidden="1" customWidth="1"/>
    <col min="17" max="17" width="40.85546875" style="1044" hidden="1" customWidth="1"/>
    <col min="18" max="18" width="44" style="1044" hidden="1" customWidth="1"/>
    <col min="19" max="19" width="25.7109375" style="1044" hidden="1" customWidth="1"/>
    <col min="20" max="20" width="36.140625" style="1044" hidden="1" customWidth="1"/>
    <col min="21" max="21" width="29.42578125" style="1044" hidden="1" customWidth="1"/>
    <col min="22" max="22" width="32.140625" style="1044" hidden="1" customWidth="1"/>
    <col min="23" max="24" width="11.42578125" style="1044" hidden="1" customWidth="1"/>
    <col min="25" max="25" width="46.140625" style="1044" hidden="1" customWidth="1"/>
    <col min="26" max="26" width="25.5703125" style="1044" bestFit="1" customWidth="1"/>
    <col min="27" max="27" width="11.42578125" style="1044"/>
    <col min="28" max="28" width="46.140625" style="1044" customWidth="1"/>
    <col min="29" max="16384" width="11.42578125" style="1044"/>
  </cols>
  <sheetData>
    <row r="3" spans="1:28" ht="54.75" customHeight="1" x14ac:dyDescent="0.2">
      <c r="A3" s="1670" t="s">
        <v>1458</v>
      </c>
      <c r="B3" s="1671"/>
      <c r="C3" s="1671"/>
      <c r="D3" s="1671"/>
      <c r="E3" s="1671"/>
      <c r="F3" s="1671"/>
      <c r="G3" s="1671"/>
      <c r="H3" s="1671"/>
      <c r="I3" s="1671"/>
      <c r="J3" s="1671"/>
      <c r="K3" s="1671"/>
      <c r="L3" s="1671"/>
      <c r="M3" s="1671"/>
      <c r="N3" s="1671"/>
      <c r="O3" s="1671"/>
      <c r="P3" s="1671"/>
      <c r="Q3" s="1671"/>
      <c r="R3" s="1671"/>
      <c r="S3" s="1671"/>
      <c r="T3" s="1671"/>
      <c r="U3" s="1671"/>
      <c r="V3" s="1671"/>
      <c r="W3" s="1671"/>
      <c r="X3" s="1671"/>
      <c r="Y3" s="1671"/>
      <c r="Z3" s="1670"/>
      <c r="AA3" s="1671"/>
      <c r="AB3" s="1671"/>
    </row>
    <row r="4" spans="1:28" ht="12.75" thickBot="1" x14ac:dyDescent="0.25">
      <c r="A4" s="1045"/>
      <c r="B4" s="1046"/>
      <c r="C4" s="1046"/>
      <c r="D4" s="1114"/>
      <c r="E4" s="1045"/>
      <c r="F4" s="1045"/>
      <c r="G4" s="1045"/>
      <c r="H4" s="1046"/>
      <c r="I4" s="1045"/>
      <c r="J4" s="1045"/>
      <c r="K4" s="1045"/>
      <c r="L4" s="1045"/>
      <c r="M4" s="1045"/>
      <c r="N4" s="1045"/>
    </row>
    <row r="5" spans="1:28" ht="42.75" customHeight="1" thickTop="1" thickBot="1" x14ac:dyDescent="0.25">
      <c r="A5" s="1824" t="s">
        <v>1182</v>
      </c>
      <c r="B5" s="1824" t="s">
        <v>42</v>
      </c>
      <c r="C5" s="1824" t="s">
        <v>43</v>
      </c>
      <c r="D5" s="1749" t="s">
        <v>182</v>
      </c>
      <c r="E5" s="1825" t="s">
        <v>183</v>
      </c>
      <c r="F5" s="1824" t="s">
        <v>184</v>
      </c>
      <c r="G5" s="1824" t="s">
        <v>185</v>
      </c>
      <c r="H5" s="1824" t="s">
        <v>186</v>
      </c>
      <c r="I5" s="1817" t="s">
        <v>49</v>
      </c>
      <c r="J5" s="1817"/>
      <c r="K5" s="1817"/>
      <c r="L5" s="1817"/>
      <c r="M5" s="1817"/>
      <c r="N5" s="1817"/>
      <c r="O5" s="1818" t="s">
        <v>981</v>
      </c>
      <c r="P5" s="1818"/>
      <c r="Q5" s="1818"/>
      <c r="R5" s="1822" t="s">
        <v>1410</v>
      </c>
      <c r="S5" s="1822"/>
      <c r="W5" s="1818" t="s">
        <v>1553</v>
      </c>
      <c r="X5" s="1818"/>
      <c r="Y5" s="1818"/>
      <c r="Z5" s="1818" t="s">
        <v>1887</v>
      </c>
      <c r="AA5" s="1818"/>
      <c r="AB5" s="1818"/>
    </row>
    <row r="6" spans="1:28" ht="13.5" thickTop="1" thickBot="1" x14ac:dyDescent="0.25">
      <c r="A6" s="1824"/>
      <c r="B6" s="1824"/>
      <c r="C6" s="1824"/>
      <c r="D6" s="1749"/>
      <c r="E6" s="1825"/>
      <c r="F6" s="1824"/>
      <c r="G6" s="1824"/>
      <c r="H6" s="1824"/>
      <c r="I6" s="1817"/>
      <c r="J6" s="1817"/>
      <c r="K6" s="1817"/>
      <c r="L6" s="1817"/>
      <c r="M6" s="1817"/>
      <c r="N6" s="1817"/>
      <c r="O6" s="1818"/>
      <c r="P6" s="1818"/>
      <c r="Q6" s="1818"/>
      <c r="R6" s="1822"/>
      <c r="S6" s="1822"/>
      <c r="W6" s="1818"/>
      <c r="X6" s="1818"/>
      <c r="Y6" s="1818"/>
      <c r="Z6" s="1818"/>
      <c r="AA6" s="1818"/>
      <c r="AB6" s="1818"/>
    </row>
    <row r="7" spans="1:28" ht="61.5" customHeight="1" thickTop="1" thickBot="1" x14ac:dyDescent="0.25">
      <c r="A7" s="1824"/>
      <c r="B7" s="1824"/>
      <c r="C7" s="1824"/>
      <c r="D7" s="1749"/>
      <c r="E7" s="1062" t="s">
        <v>50</v>
      </c>
      <c r="F7" s="1063" t="s">
        <v>51</v>
      </c>
      <c r="G7" s="1063" t="s">
        <v>52</v>
      </c>
      <c r="H7" s="1063" t="s">
        <v>53</v>
      </c>
      <c r="I7" s="1063" t="s">
        <v>54</v>
      </c>
      <c r="J7" s="1063" t="s">
        <v>187</v>
      </c>
      <c r="K7" s="1063" t="s">
        <v>188</v>
      </c>
      <c r="L7" s="1063" t="s">
        <v>59</v>
      </c>
      <c r="M7" s="1062" t="s">
        <v>189</v>
      </c>
      <c r="N7" s="1062" t="s">
        <v>190</v>
      </c>
      <c r="O7" s="1064" t="s">
        <v>1110</v>
      </c>
      <c r="P7" s="1064" t="s">
        <v>982</v>
      </c>
      <c r="Q7" s="1064" t="s">
        <v>1111</v>
      </c>
      <c r="R7" s="1113" t="s">
        <v>969</v>
      </c>
      <c r="S7" s="1113" t="s">
        <v>1112</v>
      </c>
      <c r="W7" s="1064" t="s">
        <v>1110</v>
      </c>
      <c r="X7" s="1064" t="s">
        <v>982</v>
      </c>
      <c r="Y7" s="1064" t="s">
        <v>1111</v>
      </c>
      <c r="Z7" s="1064" t="s">
        <v>1110</v>
      </c>
      <c r="AA7" s="1064" t="s">
        <v>982</v>
      </c>
      <c r="AB7" s="1064" t="s">
        <v>1111</v>
      </c>
    </row>
    <row r="8" spans="1:28" s="858" customFormat="1" ht="44.25" customHeight="1" thickTop="1" x14ac:dyDescent="0.2">
      <c r="A8" s="917" t="s">
        <v>1453</v>
      </c>
      <c r="B8" s="971" t="s">
        <v>1454</v>
      </c>
      <c r="C8" s="907"/>
      <c r="D8" s="1115">
        <f>SUM(D9:D17)</f>
        <v>10500000000</v>
      </c>
      <c r="E8" s="908"/>
      <c r="F8" s="909"/>
      <c r="G8" s="909"/>
      <c r="H8" s="909"/>
      <c r="I8" s="909"/>
      <c r="J8" s="910"/>
      <c r="K8" s="910"/>
      <c r="L8" s="910"/>
      <c r="M8" s="911"/>
      <c r="N8" s="909"/>
      <c r="O8" s="913"/>
      <c r="P8" s="914"/>
      <c r="Q8" s="915"/>
      <c r="R8" s="916"/>
      <c r="S8" s="915"/>
      <c r="T8" s="975"/>
      <c r="U8" s="973"/>
      <c r="W8" s="913"/>
      <c r="X8" s="914"/>
      <c r="Y8" s="915"/>
      <c r="Z8" s="913"/>
      <c r="AA8" s="914"/>
      <c r="AB8" s="915"/>
    </row>
    <row r="9" spans="1:28" s="1047" customFormat="1" ht="51.75" customHeight="1" x14ac:dyDescent="0.2">
      <c r="A9" s="1057" t="s">
        <v>510</v>
      </c>
      <c r="B9" s="1050" t="s">
        <v>511</v>
      </c>
      <c r="C9" s="1048" t="s">
        <v>26</v>
      </c>
      <c r="D9" s="1116">
        <v>200000000</v>
      </c>
      <c r="E9" s="1049" t="s">
        <v>74</v>
      </c>
      <c r="F9" s="1049" t="s">
        <v>193</v>
      </c>
      <c r="G9" s="1049" t="s">
        <v>65</v>
      </c>
      <c r="H9" s="1050" t="s">
        <v>512</v>
      </c>
      <c r="I9" s="1049" t="s">
        <v>5</v>
      </c>
      <c r="J9" s="1049" t="s">
        <v>5</v>
      </c>
      <c r="K9" s="1049" t="s">
        <v>6</v>
      </c>
      <c r="L9" s="1049" t="s">
        <v>6</v>
      </c>
      <c r="M9" s="1049" t="s">
        <v>6</v>
      </c>
      <c r="N9" s="1049" t="s">
        <v>15</v>
      </c>
      <c r="O9" s="1051"/>
      <c r="P9" s="1051" t="s">
        <v>990</v>
      </c>
      <c r="Q9" s="1819" t="s">
        <v>1267</v>
      </c>
      <c r="R9" s="1060"/>
      <c r="S9" s="1823" t="s">
        <v>1267</v>
      </c>
      <c r="V9" s="1047" t="s">
        <v>4</v>
      </c>
      <c r="W9" s="1051"/>
      <c r="X9" s="1051" t="s">
        <v>193</v>
      </c>
      <c r="Y9" s="1819" t="s">
        <v>1775</v>
      </c>
      <c r="Z9" s="1051"/>
      <c r="AA9" s="1051" t="s">
        <v>193</v>
      </c>
      <c r="AB9" s="1819" t="s">
        <v>2079</v>
      </c>
    </row>
    <row r="10" spans="1:28" s="1047" customFormat="1" ht="51.75" customHeight="1" x14ac:dyDescent="0.2">
      <c r="A10" s="1057" t="s">
        <v>513</v>
      </c>
      <c r="B10" s="1050" t="s">
        <v>824</v>
      </c>
      <c r="C10" s="1048" t="s">
        <v>26</v>
      </c>
      <c r="D10" s="1116">
        <v>300000000</v>
      </c>
      <c r="E10" s="1049" t="s">
        <v>74</v>
      </c>
      <c r="F10" s="1049" t="s">
        <v>193</v>
      </c>
      <c r="G10" s="1049" t="s">
        <v>65</v>
      </c>
      <c r="H10" s="1050" t="s">
        <v>512</v>
      </c>
      <c r="I10" s="1049" t="s">
        <v>5</v>
      </c>
      <c r="J10" s="1049" t="s">
        <v>5</v>
      </c>
      <c r="K10" s="1049" t="s">
        <v>6</v>
      </c>
      <c r="L10" s="1049" t="s">
        <v>6</v>
      </c>
      <c r="M10" s="1049" t="s">
        <v>6</v>
      </c>
      <c r="N10" s="1049" t="s">
        <v>15</v>
      </c>
      <c r="O10" s="1051"/>
      <c r="P10" s="1051" t="s">
        <v>990</v>
      </c>
      <c r="Q10" s="1820"/>
      <c r="R10" s="1060"/>
      <c r="S10" s="1823"/>
      <c r="V10" s="1047" t="s">
        <v>4</v>
      </c>
      <c r="W10" s="1051"/>
      <c r="X10" s="1051" t="s">
        <v>193</v>
      </c>
      <c r="Y10" s="1820"/>
      <c r="Z10" s="1051"/>
      <c r="AA10" s="1051" t="s">
        <v>193</v>
      </c>
      <c r="AB10" s="1820"/>
    </row>
    <row r="11" spans="1:28" s="1047" customFormat="1" ht="51.75" customHeight="1" x14ac:dyDescent="0.2">
      <c r="A11" s="1057" t="s">
        <v>513</v>
      </c>
      <c r="B11" s="1050" t="s">
        <v>514</v>
      </c>
      <c r="C11" s="1048" t="s">
        <v>26</v>
      </c>
      <c r="D11" s="1116">
        <v>500000000</v>
      </c>
      <c r="E11" s="1049" t="s">
        <v>74</v>
      </c>
      <c r="F11" s="1049" t="s">
        <v>193</v>
      </c>
      <c r="G11" s="1049" t="s">
        <v>65</v>
      </c>
      <c r="H11" s="1050" t="s">
        <v>515</v>
      </c>
      <c r="I11" s="1049" t="s">
        <v>4</v>
      </c>
      <c r="J11" s="1049" t="s">
        <v>4</v>
      </c>
      <c r="K11" s="1049" t="s">
        <v>4</v>
      </c>
      <c r="L11" s="1049" t="s">
        <v>4</v>
      </c>
      <c r="M11" s="1049" t="s">
        <v>4</v>
      </c>
      <c r="N11" s="1049" t="s">
        <v>15</v>
      </c>
      <c r="O11" s="1051"/>
      <c r="P11" s="1051" t="s">
        <v>983</v>
      </c>
      <c r="Q11" s="1820"/>
      <c r="R11" s="1060"/>
      <c r="S11" s="1823"/>
      <c r="T11" s="1052" t="s">
        <v>859</v>
      </c>
      <c r="U11" s="1053">
        <v>500433851</v>
      </c>
      <c r="W11" s="1051"/>
      <c r="X11" s="1051" t="s">
        <v>193</v>
      </c>
      <c r="Y11" s="1820"/>
      <c r="Z11" s="1051"/>
      <c r="AA11" s="1051" t="s">
        <v>193</v>
      </c>
      <c r="AB11" s="1820"/>
    </row>
    <row r="12" spans="1:28" s="1047" customFormat="1" ht="51.75" customHeight="1" x14ac:dyDescent="0.2">
      <c r="A12" s="1057" t="s">
        <v>513</v>
      </c>
      <c r="B12" s="1050" t="s">
        <v>516</v>
      </c>
      <c r="C12" s="1048" t="s">
        <v>26</v>
      </c>
      <c r="D12" s="1116">
        <v>1000000000</v>
      </c>
      <c r="E12" s="1049" t="s">
        <v>74</v>
      </c>
      <c r="F12" s="1049" t="s">
        <v>193</v>
      </c>
      <c r="G12" s="1049" t="s">
        <v>65</v>
      </c>
      <c r="H12" s="1050" t="s">
        <v>512</v>
      </c>
      <c r="I12" s="1049" t="s">
        <v>5</v>
      </c>
      <c r="J12" s="1049" t="s">
        <v>6</v>
      </c>
      <c r="K12" s="1049" t="s">
        <v>480</v>
      </c>
      <c r="L12" s="1049" t="s">
        <v>8</v>
      </c>
      <c r="M12" s="1049" t="s">
        <v>8</v>
      </c>
      <c r="N12" s="1049" t="s">
        <v>15</v>
      </c>
      <c r="O12" s="1051"/>
      <c r="P12" s="1051" t="s">
        <v>990</v>
      </c>
      <c r="Q12" s="1821"/>
      <c r="R12" s="1060"/>
      <c r="S12" s="1823"/>
      <c r="T12" s="1052" t="s">
        <v>859</v>
      </c>
      <c r="U12" s="1053">
        <v>1000433851</v>
      </c>
      <c r="V12" s="1047" t="s">
        <v>11</v>
      </c>
      <c r="W12" s="1051"/>
      <c r="X12" s="1051" t="s">
        <v>193</v>
      </c>
      <c r="Y12" s="1821"/>
      <c r="Z12" s="1051"/>
      <c r="AA12" s="1051" t="s">
        <v>193</v>
      </c>
      <c r="AB12" s="1821"/>
    </row>
    <row r="13" spans="1:28" s="1047" customFormat="1" ht="76.5" customHeight="1" x14ac:dyDescent="0.2">
      <c r="A13" s="1058" t="s">
        <v>1784</v>
      </c>
      <c r="B13" s="1054" t="s">
        <v>517</v>
      </c>
      <c r="C13" s="1048" t="s">
        <v>26</v>
      </c>
      <c r="D13" s="1116">
        <v>900000000</v>
      </c>
      <c r="E13" s="1049" t="s">
        <v>74</v>
      </c>
      <c r="F13" s="1049" t="s">
        <v>193</v>
      </c>
      <c r="G13" s="1049" t="s">
        <v>65</v>
      </c>
      <c r="H13" s="1050" t="s">
        <v>518</v>
      </c>
      <c r="I13" s="1049" t="s">
        <v>4</v>
      </c>
      <c r="J13" s="1049" t="s">
        <v>4</v>
      </c>
      <c r="K13" s="1049" t="s">
        <v>4</v>
      </c>
      <c r="L13" s="1049" t="s">
        <v>7</v>
      </c>
      <c r="M13" s="1049">
        <v>2017</v>
      </c>
      <c r="N13" s="1049" t="s">
        <v>15</v>
      </c>
      <c r="O13" s="1051"/>
      <c r="P13" s="1051" t="s">
        <v>983</v>
      </c>
      <c r="Q13" s="1059" t="s">
        <v>1455</v>
      </c>
      <c r="R13" s="1061" t="s">
        <v>1183</v>
      </c>
      <c r="S13" s="1059" t="s">
        <v>1266</v>
      </c>
      <c r="W13" s="1051"/>
      <c r="X13" s="1051" t="s">
        <v>983</v>
      </c>
      <c r="Y13" s="1059" t="s">
        <v>1776</v>
      </c>
      <c r="Z13" s="1051"/>
      <c r="AA13" s="1051" t="s">
        <v>193</v>
      </c>
      <c r="AB13" s="1059" t="s">
        <v>2080</v>
      </c>
    </row>
    <row r="14" spans="1:28" s="1047" customFormat="1" ht="81.75" customHeight="1" x14ac:dyDescent="0.2">
      <c r="A14" s="1058" t="s">
        <v>519</v>
      </c>
      <c r="B14" s="1054" t="s">
        <v>520</v>
      </c>
      <c r="C14" s="1050" t="s">
        <v>26</v>
      </c>
      <c r="D14" s="1117">
        <v>2183000000</v>
      </c>
      <c r="E14" s="1055" t="s">
        <v>74</v>
      </c>
      <c r="F14" s="1051" t="s">
        <v>521</v>
      </c>
      <c r="G14" s="1049" t="s">
        <v>65</v>
      </c>
      <c r="H14" s="1050" t="s">
        <v>518</v>
      </c>
      <c r="I14" s="1049" t="s">
        <v>6</v>
      </c>
      <c r="J14" s="1049" t="s">
        <v>522</v>
      </c>
      <c r="K14" s="1049" t="s">
        <v>9</v>
      </c>
      <c r="L14" s="1049" t="s">
        <v>9</v>
      </c>
      <c r="M14" s="1049" t="s">
        <v>9</v>
      </c>
      <c r="N14" s="1049" t="s">
        <v>15</v>
      </c>
      <c r="O14" s="1051"/>
      <c r="P14" s="1051" t="s">
        <v>990</v>
      </c>
      <c r="Q14" s="1065"/>
      <c r="R14" s="1060"/>
      <c r="S14" s="1059"/>
      <c r="T14" s="1052" t="s">
        <v>859</v>
      </c>
      <c r="U14" s="1052" t="s">
        <v>860</v>
      </c>
      <c r="V14" s="1047" t="s">
        <v>6</v>
      </c>
      <c r="W14" s="1051"/>
      <c r="X14" s="1051" t="s">
        <v>193</v>
      </c>
      <c r="Y14" s="1065" t="s">
        <v>1777</v>
      </c>
      <c r="Z14" s="1051"/>
      <c r="AA14" s="1503" t="s">
        <v>193</v>
      </c>
      <c r="AB14" s="1059" t="s">
        <v>2304</v>
      </c>
    </row>
    <row r="15" spans="1:28" s="1047" customFormat="1" ht="78" customHeight="1" x14ac:dyDescent="0.2">
      <c r="A15" s="1058" t="s">
        <v>519</v>
      </c>
      <c r="B15" s="1470" t="s">
        <v>523</v>
      </c>
      <c r="C15" s="1050" t="s">
        <v>26</v>
      </c>
      <c r="D15" s="1117">
        <v>1505406248</v>
      </c>
      <c r="E15" s="1055">
        <v>2154935169</v>
      </c>
      <c r="F15" s="1051" t="s">
        <v>521</v>
      </c>
      <c r="G15" s="1049" t="s">
        <v>65</v>
      </c>
      <c r="H15" s="1050" t="s">
        <v>518</v>
      </c>
      <c r="I15" s="1049" t="s">
        <v>193</v>
      </c>
      <c r="J15" s="1049" t="s">
        <v>193</v>
      </c>
      <c r="K15" s="1049" t="s">
        <v>4</v>
      </c>
      <c r="L15" s="1049" t="s">
        <v>4</v>
      </c>
      <c r="M15" s="1049" t="s">
        <v>4</v>
      </c>
      <c r="N15" s="1049" t="s">
        <v>15</v>
      </c>
      <c r="O15" s="1051"/>
      <c r="P15" s="1051" t="s">
        <v>983</v>
      </c>
      <c r="Q15" s="1059" t="s">
        <v>1456</v>
      </c>
      <c r="R15" s="1060" t="s">
        <v>1184</v>
      </c>
      <c r="S15" s="1059" t="s">
        <v>1185</v>
      </c>
      <c r="W15" s="1051"/>
      <c r="X15" s="1503" t="s">
        <v>193</v>
      </c>
      <c r="Y15" s="1059" t="s">
        <v>1778</v>
      </c>
      <c r="Z15" s="1051"/>
      <c r="AA15" s="1503" t="s">
        <v>193</v>
      </c>
      <c r="AB15" s="1059" t="s">
        <v>2081</v>
      </c>
    </row>
    <row r="16" spans="1:28" s="1047" customFormat="1" ht="79.5" customHeight="1" x14ac:dyDescent="0.2">
      <c r="A16" s="1058" t="s">
        <v>519</v>
      </c>
      <c r="B16" s="1470" t="s">
        <v>524</v>
      </c>
      <c r="C16" s="1050" t="s">
        <v>26</v>
      </c>
      <c r="D16" s="1117">
        <v>1511593752</v>
      </c>
      <c r="E16" s="1055">
        <v>2158660000</v>
      </c>
      <c r="F16" s="1051" t="s">
        <v>521</v>
      </c>
      <c r="G16" s="1049" t="s">
        <v>65</v>
      </c>
      <c r="H16" s="1050" t="s">
        <v>518</v>
      </c>
      <c r="I16" s="1049" t="s">
        <v>193</v>
      </c>
      <c r="J16" s="1049" t="s">
        <v>193</v>
      </c>
      <c r="K16" s="1049" t="s">
        <v>4</v>
      </c>
      <c r="L16" s="1049" t="s">
        <v>4</v>
      </c>
      <c r="M16" s="1049" t="s">
        <v>4</v>
      </c>
      <c r="N16" s="1049" t="s">
        <v>15</v>
      </c>
      <c r="O16" s="1051"/>
      <c r="P16" s="1051" t="s">
        <v>983</v>
      </c>
      <c r="Q16" s="1059" t="s">
        <v>1457</v>
      </c>
      <c r="R16" s="1060" t="s">
        <v>1186</v>
      </c>
      <c r="S16" s="1059" t="s">
        <v>1187</v>
      </c>
      <c r="W16" s="1051"/>
      <c r="X16" s="1503" t="s">
        <v>193</v>
      </c>
      <c r="Y16" s="1059" t="s">
        <v>1778</v>
      </c>
      <c r="Z16" s="1051"/>
      <c r="AA16" s="1503" t="s">
        <v>193</v>
      </c>
      <c r="AB16" s="1059" t="s">
        <v>2082</v>
      </c>
    </row>
    <row r="17" spans="1:28" s="1047" customFormat="1" ht="75.75" customHeight="1" x14ac:dyDescent="0.2">
      <c r="A17" s="1058" t="s">
        <v>519</v>
      </c>
      <c r="B17" s="1054" t="s">
        <v>525</v>
      </c>
      <c r="C17" s="1050" t="s">
        <v>26</v>
      </c>
      <c r="D17" s="1117">
        <v>2400000000</v>
      </c>
      <c r="E17" s="1049" t="s">
        <v>74</v>
      </c>
      <c r="F17" s="1051" t="s">
        <v>521</v>
      </c>
      <c r="G17" s="1049" t="s">
        <v>65</v>
      </c>
      <c r="H17" s="1050" t="s">
        <v>518</v>
      </c>
      <c r="I17" s="1049" t="s">
        <v>6</v>
      </c>
      <c r="J17" s="1049" t="s">
        <v>522</v>
      </c>
      <c r="K17" s="1049" t="s">
        <v>9</v>
      </c>
      <c r="L17" s="1049" t="s">
        <v>9</v>
      </c>
      <c r="M17" s="1049" t="s">
        <v>9</v>
      </c>
      <c r="N17" s="1049" t="s">
        <v>15</v>
      </c>
      <c r="O17" s="1051"/>
      <c r="P17" s="1051" t="s">
        <v>983</v>
      </c>
      <c r="Q17" s="1059" t="s">
        <v>1265</v>
      </c>
      <c r="R17" s="1060"/>
      <c r="S17" s="1059" t="s">
        <v>1459</v>
      </c>
      <c r="T17" s="1052" t="s">
        <v>859</v>
      </c>
      <c r="U17" s="1052" t="s">
        <v>860</v>
      </c>
      <c r="V17" s="1047" t="s">
        <v>6</v>
      </c>
      <c r="W17" s="1051"/>
      <c r="X17" s="1051" t="s">
        <v>193</v>
      </c>
      <c r="Y17" s="1059" t="s">
        <v>1779</v>
      </c>
      <c r="Z17" s="1051"/>
      <c r="AA17" s="1051" t="s">
        <v>193</v>
      </c>
      <c r="AB17" s="1059" t="s">
        <v>2305</v>
      </c>
    </row>
    <row r="18" spans="1:28" s="1046" customFormat="1" ht="27" customHeight="1" thickBot="1" x14ac:dyDescent="0.25">
      <c r="A18" s="1066"/>
      <c r="B18" s="1067"/>
      <c r="C18" s="1071" t="s">
        <v>542</v>
      </c>
      <c r="D18" s="1118">
        <f>+D8</f>
        <v>10500000000</v>
      </c>
      <c r="E18" s="1068"/>
      <c r="F18" s="1068"/>
      <c r="G18" s="1068"/>
      <c r="H18" s="1067"/>
      <c r="I18" s="1068"/>
      <c r="J18" s="1068"/>
      <c r="K18" s="1068"/>
      <c r="L18" s="1068"/>
      <c r="M18" s="1068"/>
      <c r="N18" s="1068"/>
      <c r="O18" s="1067"/>
      <c r="P18" s="1067"/>
      <c r="Q18" s="1069"/>
      <c r="R18" s="1070"/>
      <c r="S18" s="1069"/>
      <c r="W18" s="1067"/>
      <c r="X18" s="1067"/>
      <c r="Y18" s="1069"/>
      <c r="Z18" s="1067"/>
      <c r="AA18" s="1067"/>
      <c r="AB18" s="1069"/>
    </row>
    <row r="19" spans="1:28" ht="13.5" thickTop="1" thickBot="1" x14ac:dyDescent="0.25"/>
    <row r="20" spans="1:28" s="1046" customFormat="1" ht="25.5" customHeight="1" x14ac:dyDescent="0.2">
      <c r="D20" s="1114" t="s">
        <v>526</v>
      </c>
      <c r="E20" s="1045"/>
      <c r="F20" s="1045"/>
      <c r="G20" s="1045"/>
      <c r="I20" s="1045"/>
      <c r="J20" s="1045"/>
      <c r="K20" s="1045"/>
      <c r="L20" s="1045"/>
      <c r="M20" s="1045"/>
      <c r="N20" s="1045"/>
      <c r="O20" s="1072" t="s">
        <v>985</v>
      </c>
      <c r="P20" s="1073">
        <v>9</v>
      </c>
      <c r="W20" s="1072" t="s">
        <v>985</v>
      </c>
      <c r="X20" s="1073"/>
      <c r="Z20" s="1072" t="s">
        <v>985</v>
      </c>
      <c r="AA20" s="1073">
        <v>9</v>
      </c>
      <c r="AB20" s="1046" t="s">
        <v>2083</v>
      </c>
    </row>
    <row r="21" spans="1:28" s="1046" customFormat="1" ht="25.5" customHeight="1" x14ac:dyDescent="0.2">
      <c r="D21" s="1114"/>
      <c r="E21" s="1045"/>
      <c r="F21" s="1045"/>
      <c r="G21" s="1045"/>
      <c r="I21" s="1045"/>
      <c r="J21" s="1045"/>
      <c r="K21" s="1045"/>
      <c r="L21" s="1045"/>
      <c r="M21" s="1045"/>
      <c r="N21" s="1045"/>
      <c r="O21" s="1074" t="s">
        <v>986</v>
      </c>
      <c r="P21" s="1075">
        <v>9</v>
      </c>
      <c r="W21" s="1074" t="s">
        <v>1554</v>
      </c>
      <c r="X21" s="1075">
        <v>1</v>
      </c>
      <c r="Z21" s="1074" t="s">
        <v>1978</v>
      </c>
      <c r="AA21" s="1075">
        <v>0</v>
      </c>
    </row>
    <row r="22" spans="1:28" s="1046" customFormat="1" ht="25.5" customHeight="1" x14ac:dyDescent="0.2">
      <c r="D22" s="1114"/>
      <c r="E22" s="1045"/>
      <c r="F22" s="1045"/>
      <c r="G22" s="1045"/>
      <c r="I22" s="1045"/>
      <c r="J22" s="1045"/>
      <c r="K22" s="1045"/>
      <c r="L22" s="1045"/>
      <c r="M22" s="1045"/>
      <c r="N22" s="1045"/>
      <c r="O22" s="1074" t="s">
        <v>989</v>
      </c>
      <c r="P22" s="1075">
        <v>5</v>
      </c>
      <c r="W22" s="1074" t="s">
        <v>1556</v>
      </c>
      <c r="X22" s="1075">
        <v>1</v>
      </c>
      <c r="Z22" s="1074" t="s">
        <v>2306</v>
      </c>
      <c r="AA22" s="1075">
        <v>0</v>
      </c>
    </row>
    <row r="23" spans="1:28" s="1046" customFormat="1" ht="25.5" customHeight="1" x14ac:dyDescent="0.2">
      <c r="D23" s="1114"/>
      <c r="E23" s="1045"/>
      <c r="F23" s="1045"/>
      <c r="G23" s="1045"/>
      <c r="I23" s="1045"/>
      <c r="J23" s="1045"/>
      <c r="K23" s="1045"/>
      <c r="L23" s="1045"/>
      <c r="M23" s="1045"/>
      <c r="N23" s="1045"/>
      <c r="O23" s="1074" t="s">
        <v>987</v>
      </c>
      <c r="P23" s="1076">
        <f>+P22/P21</f>
        <v>0.55555555555555558</v>
      </c>
      <c r="W23" s="1074" t="s">
        <v>987</v>
      </c>
      <c r="X23" s="1076">
        <f>1/1</f>
        <v>1</v>
      </c>
      <c r="Z23" s="1074" t="s">
        <v>987</v>
      </c>
      <c r="AA23" s="1076" t="s">
        <v>193</v>
      </c>
    </row>
    <row r="24" spans="1:28" s="1046" customFormat="1" ht="25.5" customHeight="1" thickBot="1" x14ac:dyDescent="0.25">
      <c r="D24" s="1114"/>
      <c r="E24" s="1045"/>
      <c r="F24" s="1045"/>
      <c r="G24" s="1045"/>
      <c r="I24" s="1045"/>
      <c r="J24" s="1045"/>
      <c r="K24" s="1045"/>
      <c r="L24" s="1045"/>
      <c r="M24" s="1045"/>
      <c r="N24" s="1045"/>
      <c r="O24" s="1077" t="s">
        <v>988</v>
      </c>
      <c r="P24" s="1078">
        <f>(P23*25%)</f>
        <v>0.1388888888888889</v>
      </c>
      <c r="W24" s="1077" t="s">
        <v>988</v>
      </c>
      <c r="X24" s="1078">
        <f>(X23*25%)</f>
        <v>0.25</v>
      </c>
      <c r="Z24" s="1077" t="s">
        <v>988</v>
      </c>
      <c r="AA24" s="1078" t="s">
        <v>193</v>
      </c>
    </row>
    <row r="87" spans="5:5" x14ac:dyDescent="0.2">
      <c r="E87" s="1056">
        <v>61600000</v>
      </c>
    </row>
  </sheetData>
  <mergeCells count="19">
    <mergeCell ref="G5:G6"/>
    <mergeCell ref="H5:H6"/>
    <mergeCell ref="Z3:AB3"/>
    <mergeCell ref="I5:N6"/>
    <mergeCell ref="Z5:AB6"/>
    <mergeCell ref="AB9:AB12"/>
    <mergeCell ref="A3:Y3"/>
    <mergeCell ref="W5:Y6"/>
    <mergeCell ref="Y9:Y12"/>
    <mergeCell ref="O5:Q6"/>
    <mergeCell ref="R5:S6"/>
    <mergeCell ref="Q9:Q12"/>
    <mergeCell ref="S9:S12"/>
    <mergeCell ref="A5:A7"/>
    <mergeCell ref="B5:B7"/>
    <mergeCell ref="C5:C7"/>
    <mergeCell ref="D5:D7"/>
    <mergeCell ref="E5:E6"/>
    <mergeCell ref="F5:F6"/>
  </mergeCells>
  <pageMargins left="0.7" right="0.7" top="0.75" bottom="0.75" header="0.3" footer="0.3"/>
  <pageSetup scale="7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3:Y114"/>
  <sheetViews>
    <sheetView zoomScale="130" zoomScaleNormal="130" workbookViewId="0">
      <pane xSplit="3" ySplit="7" topLeftCell="L103" activePane="bottomRight" state="frozen"/>
      <selection pane="topRight" activeCell="D1" sqref="D1"/>
      <selection pane="bottomLeft" activeCell="A8" sqref="A8"/>
      <selection pane="bottomRight" activeCell="X112" sqref="X112"/>
    </sheetView>
  </sheetViews>
  <sheetFormatPr baseColWidth="10" defaultRowHeight="12" x14ac:dyDescent="0.2"/>
  <cols>
    <col min="1" max="1" width="17.7109375" style="1079" customWidth="1"/>
    <col min="2" max="2" width="28" style="1079" customWidth="1"/>
    <col min="3" max="3" width="24.85546875" style="1079" customWidth="1"/>
    <col min="4" max="4" width="20" style="1119" customWidth="1"/>
    <col min="5" max="5" width="26.140625" style="1080" customWidth="1"/>
    <col min="6" max="6" width="21.28515625" style="1079" customWidth="1"/>
    <col min="7" max="7" width="18.140625" style="1080" customWidth="1"/>
    <col min="8" max="8" width="25.85546875" style="1079" customWidth="1"/>
    <col min="9" max="9" width="20.5703125" style="1080" customWidth="1"/>
    <col min="10" max="10" width="25.7109375" style="1080" customWidth="1"/>
    <col min="11" max="11" width="20.5703125" style="1080" customWidth="1"/>
    <col min="12" max="12" width="17.5703125" style="1080" customWidth="1"/>
    <col min="13" max="13" width="18.140625" style="1080" customWidth="1"/>
    <col min="14" max="14" width="21.28515625" style="1080" customWidth="1"/>
    <col min="15" max="15" width="19.7109375" style="1133" hidden="1" customWidth="1"/>
    <col min="16" max="16" width="14.7109375" style="1082" hidden="1" customWidth="1"/>
    <col min="17" max="17" width="23.7109375" style="1081" hidden="1" customWidth="1"/>
    <col min="18" max="18" width="17.42578125" style="1081" hidden="1" customWidth="1"/>
    <col min="19" max="19" width="25" style="1081" hidden="1" customWidth="1"/>
    <col min="20" max="20" width="71" style="1079" hidden="1" customWidth="1"/>
    <col min="21" max="21" width="21.140625" style="1079" hidden="1" customWidth="1"/>
    <col min="22" max="22" width="32.7109375" style="1079" hidden="1" customWidth="1"/>
    <col min="23" max="23" width="38.7109375" style="1079" customWidth="1"/>
    <col min="24" max="24" width="14.28515625" style="1079" customWidth="1"/>
    <col min="25" max="25" width="14.85546875" style="1079" customWidth="1"/>
    <col min="26" max="16384" width="11.42578125" style="1079"/>
  </cols>
  <sheetData>
    <row r="3" spans="1:25" ht="42.75" customHeight="1" x14ac:dyDescent="0.2">
      <c r="A3" s="1670" t="s">
        <v>1462</v>
      </c>
      <c r="B3" s="1671"/>
      <c r="C3" s="1671"/>
      <c r="D3" s="1671"/>
      <c r="E3" s="1671"/>
      <c r="F3" s="1671"/>
      <c r="G3" s="1671"/>
      <c r="H3" s="1671"/>
      <c r="I3" s="1671"/>
      <c r="J3" s="1671"/>
      <c r="K3" s="1671"/>
      <c r="L3" s="1671"/>
      <c r="M3" s="1671"/>
      <c r="N3" s="1671"/>
      <c r="O3" s="1671"/>
      <c r="P3" s="1671"/>
      <c r="Q3" s="1671"/>
      <c r="R3" s="1671"/>
      <c r="S3" s="1671"/>
      <c r="T3" s="1671"/>
      <c r="U3" s="1671"/>
      <c r="V3" s="1671"/>
      <c r="W3" s="1671"/>
      <c r="X3" s="1671"/>
      <c r="Y3" s="1671"/>
    </row>
    <row r="4" spans="1:25" ht="12.75" thickBot="1" x14ac:dyDescent="0.25">
      <c r="A4" s="1081"/>
      <c r="B4" s="1081"/>
      <c r="C4" s="1081"/>
      <c r="D4" s="1114"/>
      <c r="E4" s="1082"/>
      <c r="F4" s="1081"/>
      <c r="G4" s="1082"/>
      <c r="H4" s="1081"/>
      <c r="I4" s="1082"/>
      <c r="J4" s="1082"/>
      <c r="K4" s="1082"/>
      <c r="L4" s="1082"/>
      <c r="M4" s="1082"/>
      <c r="N4" s="1082"/>
    </row>
    <row r="5" spans="1:25" ht="27" customHeight="1" thickTop="1" thickBot="1" x14ac:dyDescent="0.25">
      <c r="A5" s="1831" t="s">
        <v>41</v>
      </c>
      <c r="B5" s="1831" t="s">
        <v>42</v>
      </c>
      <c r="C5" s="1831" t="s">
        <v>43</v>
      </c>
      <c r="D5" s="1749" t="s">
        <v>182</v>
      </c>
      <c r="E5" s="1832" t="s">
        <v>183</v>
      </c>
      <c r="F5" s="1831" t="s">
        <v>184</v>
      </c>
      <c r="G5" s="1831" t="s">
        <v>185</v>
      </c>
      <c r="H5" s="1831" t="s">
        <v>186</v>
      </c>
      <c r="I5" s="1834" t="s">
        <v>49</v>
      </c>
      <c r="J5" s="1834"/>
      <c r="K5" s="1834"/>
      <c r="L5" s="1834"/>
      <c r="M5" s="1834"/>
      <c r="N5" s="1834"/>
      <c r="O5" s="1830" t="s">
        <v>981</v>
      </c>
      <c r="P5" s="1830"/>
      <c r="Q5" s="1830"/>
      <c r="R5" s="1779" t="s">
        <v>1410</v>
      </c>
      <c r="S5" s="1780"/>
      <c r="T5" s="1830" t="s">
        <v>1553</v>
      </c>
      <c r="U5" s="1830"/>
      <c r="V5" s="1830"/>
      <c r="W5" s="1830" t="s">
        <v>1887</v>
      </c>
      <c r="X5" s="1830"/>
      <c r="Y5" s="1830"/>
    </row>
    <row r="6" spans="1:25" ht="28.5" hidden="1" customHeight="1" thickTop="1" thickBot="1" x14ac:dyDescent="0.25">
      <c r="A6" s="1831"/>
      <c r="B6" s="1831"/>
      <c r="C6" s="1831"/>
      <c r="D6" s="1749"/>
      <c r="E6" s="1832"/>
      <c r="F6" s="1831"/>
      <c r="G6" s="1831"/>
      <c r="H6" s="1831"/>
      <c r="I6" s="1834"/>
      <c r="J6" s="1834"/>
      <c r="K6" s="1834"/>
      <c r="L6" s="1834"/>
      <c r="M6" s="1834"/>
      <c r="N6" s="1834"/>
      <c r="O6" s="1830"/>
      <c r="P6" s="1830"/>
      <c r="Q6" s="1830"/>
      <c r="R6" s="1781"/>
      <c r="S6" s="1782"/>
      <c r="T6" s="1830"/>
      <c r="U6" s="1830"/>
      <c r="V6" s="1830"/>
      <c r="W6" s="1830"/>
      <c r="X6" s="1830"/>
      <c r="Y6" s="1830"/>
    </row>
    <row r="7" spans="1:25" ht="66" customHeight="1" thickTop="1" thickBot="1" x14ac:dyDescent="0.25">
      <c r="A7" s="1831"/>
      <c r="B7" s="1831"/>
      <c r="C7" s="1831"/>
      <c r="D7" s="1749"/>
      <c r="E7" s="1102" t="s">
        <v>50</v>
      </c>
      <c r="F7" s="1103" t="s">
        <v>51</v>
      </c>
      <c r="G7" s="1103" t="s">
        <v>1466</v>
      </c>
      <c r="H7" s="1103" t="s">
        <v>53</v>
      </c>
      <c r="I7" s="1103" t="s">
        <v>54</v>
      </c>
      <c r="J7" s="1103" t="s">
        <v>1467</v>
      </c>
      <c r="K7" s="1103" t="s">
        <v>188</v>
      </c>
      <c r="L7" s="1103" t="s">
        <v>59</v>
      </c>
      <c r="M7" s="1102" t="s">
        <v>189</v>
      </c>
      <c r="N7" s="1102" t="s">
        <v>571</v>
      </c>
      <c r="O7" s="1102" t="s">
        <v>1110</v>
      </c>
      <c r="P7" s="1102" t="s">
        <v>982</v>
      </c>
      <c r="Q7" s="1102" t="s">
        <v>1111</v>
      </c>
      <c r="R7" s="974" t="s">
        <v>969</v>
      </c>
      <c r="S7" s="972" t="s">
        <v>1112</v>
      </c>
      <c r="T7" s="1438" t="s">
        <v>1110</v>
      </c>
      <c r="U7" s="1438" t="s">
        <v>982</v>
      </c>
      <c r="V7" s="1438" t="s">
        <v>1111</v>
      </c>
      <c r="W7" s="1583" t="s">
        <v>1110</v>
      </c>
      <c r="X7" s="1583" t="s">
        <v>982</v>
      </c>
      <c r="Y7" s="1583" t="s">
        <v>1111</v>
      </c>
    </row>
    <row r="8" spans="1:25" s="1104" customFormat="1" ht="39.75" customHeight="1" thickTop="1" x14ac:dyDescent="0.2">
      <c r="A8" s="917" t="s">
        <v>1460</v>
      </c>
      <c r="B8" s="971" t="s">
        <v>1473</v>
      </c>
      <c r="C8" s="907"/>
      <c r="D8" s="1115">
        <f>+D103+D95+D91+D83+D75+D67+D60+D52+D50+D42+D40+D32+D24+D16</f>
        <v>3204000000</v>
      </c>
      <c r="E8" s="908"/>
      <c r="F8" s="909"/>
      <c r="G8" s="909"/>
      <c r="H8" s="909"/>
      <c r="I8" s="909"/>
      <c r="J8" s="910"/>
      <c r="K8" s="910"/>
      <c r="L8" s="910"/>
      <c r="M8" s="911"/>
      <c r="N8" s="909"/>
      <c r="O8" s="1134"/>
      <c r="P8" s="914"/>
      <c r="Q8" s="915"/>
      <c r="R8" s="1096"/>
      <c r="S8" s="956"/>
      <c r="T8" s="1134"/>
      <c r="U8" s="914"/>
      <c r="V8" s="915"/>
      <c r="W8" s="1134"/>
      <c r="X8" s="914"/>
      <c r="Y8" s="915"/>
    </row>
    <row r="9" spans="1:25" s="1106" customFormat="1" ht="47.25" customHeight="1" x14ac:dyDescent="0.2">
      <c r="A9" s="1826" t="s">
        <v>1461</v>
      </c>
      <c r="B9" s="1833" t="s">
        <v>191</v>
      </c>
      <c r="C9" s="1086" t="s">
        <v>192</v>
      </c>
      <c r="D9" s="1116">
        <v>40000000</v>
      </c>
      <c r="E9" s="1087" t="s">
        <v>193</v>
      </c>
      <c r="F9" s="1087" t="s">
        <v>193</v>
      </c>
      <c r="G9" s="1087" t="s">
        <v>65</v>
      </c>
      <c r="H9" s="1086" t="s">
        <v>478</v>
      </c>
      <c r="I9" s="1087" t="s">
        <v>7</v>
      </c>
      <c r="J9" s="1087" t="s">
        <v>7</v>
      </c>
      <c r="K9" s="1105" t="s">
        <v>9</v>
      </c>
      <c r="L9" s="1105" t="s">
        <v>10</v>
      </c>
      <c r="M9" s="1105" t="s">
        <v>10</v>
      </c>
      <c r="N9" s="1105" t="s">
        <v>15</v>
      </c>
      <c r="O9" s="1135"/>
      <c r="P9" s="1087" t="s">
        <v>193</v>
      </c>
      <c r="Q9" s="1093"/>
      <c r="R9" s="1097"/>
      <c r="S9" s="1093"/>
      <c r="T9" s="1086" t="s">
        <v>2011</v>
      </c>
      <c r="U9" s="1087" t="s">
        <v>700</v>
      </c>
      <c r="V9" s="1086" t="s">
        <v>2012</v>
      </c>
      <c r="W9" s="1086" t="s">
        <v>2018</v>
      </c>
      <c r="X9" s="1087" t="s">
        <v>990</v>
      </c>
      <c r="Y9" s="1086"/>
    </row>
    <row r="10" spans="1:25" s="1106" customFormat="1" ht="36" x14ac:dyDescent="0.2">
      <c r="A10" s="1827"/>
      <c r="B10" s="1833"/>
      <c r="C10" s="1086" t="s">
        <v>194</v>
      </c>
      <c r="D10" s="1116">
        <v>90000000</v>
      </c>
      <c r="E10" s="1087" t="s">
        <v>193</v>
      </c>
      <c r="F10" s="1087" t="s">
        <v>193</v>
      </c>
      <c r="G10" s="1087" t="s">
        <v>65</v>
      </c>
      <c r="H10" s="1086" t="s">
        <v>478</v>
      </c>
      <c r="I10" s="1087" t="s">
        <v>7</v>
      </c>
      <c r="J10" s="1087" t="s">
        <v>7</v>
      </c>
      <c r="K10" s="1105" t="s">
        <v>9</v>
      </c>
      <c r="L10" s="1105" t="s">
        <v>10</v>
      </c>
      <c r="M10" s="1105" t="s">
        <v>10</v>
      </c>
      <c r="N10" s="1105" t="s">
        <v>15</v>
      </c>
      <c r="O10" s="1135"/>
      <c r="P10" s="1087" t="s">
        <v>193</v>
      </c>
      <c r="Q10" s="1829" t="s">
        <v>1113</v>
      </c>
      <c r="R10" s="1097"/>
      <c r="S10" s="1093"/>
      <c r="T10" s="1086"/>
      <c r="U10" s="1087"/>
      <c r="V10" s="1829"/>
      <c r="W10" s="1086"/>
      <c r="X10" s="1087"/>
      <c r="Y10" s="1829"/>
    </row>
    <row r="11" spans="1:25" s="1106" customFormat="1" ht="36" x14ac:dyDescent="0.2">
      <c r="A11" s="1827"/>
      <c r="B11" s="1833"/>
      <c r="C11" s="1086" t="s">
        <v>195</v>
      </c>
      <c r="D11" s="1116">
        <v>35000000</v>
      </c>
      <c r="E11" s="1087" t="s">
        <v>193</v>
      </c>
      <c r="F11" s="1087" t="s">
        <v>193</v>
      </c>
      <c r="G11" s="1087" t="s">
        <v>65</v>
      </c>
      <c r="H11" s="1086" t="s">
        <v>478</v>
      </c>
      <c r="I11" s="1087" t="s">
        <v>7</v>
      </c>
      <c r="J11" s="1087" t="s">
        <v>7</v>
      </c>
      <c r="K11" s="1105" t="s">
        <v>9</v>
      </c>
      <c r="L11" s="1105" t="s">
        <v>10</v>
      </c>
      <c r="M11" s="1105" t="s">
        <v>10</v>
      </c>
      <c r="N11" s="1105" t="s">
        <v>15</v>
      </c>
      <c r="O11" s="1135"/>
      <c r="P11" s="1087" t="s">
        <v>193</v>
      </c>
      <c r="Q11" s="1829"/>
      <c r="R11" s="1097"/>
      <c r="S11" s="1093"/>
      <c r="T11" s="1086"/>
      <c r="U11" s="1087"/>
      <c r="V11" s="1829"/>
      <c r="W11" s="1086"/>
      <c r="X11" s="1087"/>
      <c r="Y11" s="1829"/>
    </row>
    <row r="12" spans="1:25" s="1106" customFormat="1" ht="36" x14ac:dyDescent="0.2">
      <c r="A12" s="1827"/>
      <c r="B12" s="1833"/>
      <c r="C12" s="1086" t="s">
        <v>196</v>
      </c>
      <c r="D12" s="1116">
        <v>70000000</v>
      </c>
      <c r="E12" s="1087" t="s">
        <v>193</v>
      </c>
      <c r="F12" s="1087" t="s">
        <v>193</v>
      </c>
      <c r="G12" s="1087" t="s">
        <v>65</v>
      </c>
      <c r="H12" s="1086" t="s">
        <v>478</v>
      </c>
      <c r="I12" s="1087" t="s">
        <v>7</v>
      </c>
      <c r="J12" s="1087" t="s">
        <v>7</v>
      </c>
      <c r="K12" s="1105" t="s">
        <v>9</v>
      </c>
      <c r="L12" s="1105" t="s">
        <v>10</v>
      </c>
      <c r="M12" s="1105" t="s">
        <v>10</v>
      </c>
      <c r="N12" s="1105" t="s">
        <v>15</v>
      </c>
      <c r="O12" s="1135"/>
      <c r="P12" s="1087" t="s">
        <v>193</v>
      </c>
      <c r="Q12" s="1829"/>
      <c r="R12" s="1097"/>
      <c r="S12" s="1093"/>
      <c r="T12" s="1086"/>
      <c r="U12" s="1087"/>
      <c r="V12" s="1829"/>
      <c r="W12" s="1086"/>
      <c r="X12" s="1087"/>
      <c r="Y12" s="1829"/>
    </row>
    <row r="13" spans="1:25" s="1106" customFormat="1" ht="36" x14ac:dyDescent="0.2">
      <c r="A13" s="1827"/>
      <c r="B13" s="1833"/>
      <c r="C13" s="1086" t="s">
        <v>197</v>
      </c>
      <c r="D13" s="1116">
        <v>60000000</v>
      </c>
      <c r="E13" s="1087" t="s">
        <v>193</v>
      </c>
      <c r="F13" s="1087" t="s">
        <v>193</v>
      </c>
      <c r="G13" s="1087" t="s">
        <v>65</v>
      </c>
      <c r="H13" s="1086" t="s">
        <v>478</v>
      </c>
      <c r="I13" s="1087" t="s">
        <v>7</v>
      </c>
      <c r="J13" s="1087" t="s">
        <v>7</v>
      </c>
      <c r="K13" s="1105" t="s">
        <v>9</v>
      </c>
      <c r="L13" s="1105" t="s">
        <v>10</v>
      </c>
      <c r="M13" s="1105" t="s">
        <v>10</v>
      </c>
      <c r="N13" s="1105" t="s">
        <v>15</v>
      </c>
      <c r="O13" s="1135"/>
      <c r="P13" s="1087" t="s">
        <v>193</v>
      </c>
      <c r="Q13" s="1829"/>
      <c r="R13" s="1097"/>
      <c r="S13" s="1093"/>
      <c r="T13" s="1086"/>
      <c r="U13" s="1087"/>
      <c r="V13" s="1829"/>
      <c r="W13" s="1086"/>
      <c r="X13" s="1087"/>
      <c r="Y13" s="1829"/>
    </row>
    <row r="14" spans="1:25" s="1106" customFormat="1" ht="31.9" customHeight="1" x14ac:dyDescent="0.2">
      <c r="A14" s="1827"/>
      <c r="B14" s="1833"/>
      <c r="C14" s="1086" t="s">
        <v>198</v>
      </c>
      <c r="D14" s="1116">
        <v>65000000</v>
      </c>
      <c r="E14" s="1087" t="s">
        <v>193</v>
      </c>
      <c r="F14" s="1087" t="s">
        <v>193</v>
      </c>
      <c r="G14" s="1087" t="s">
        <v>65</v>
      </c>
      <c r="H14" s="1086" t="s">
        <v>478</v>
      </c>
      <c r="I14" s="1087" t="s">
        <v>7</v>
      </c>
      <c r="J14" s="1087" t="s">
        <v>7</v>
      </c>
      <c r="K14" s="1105" t="s">
        <v>9</v>
      </c>
      <c r="L14" s="1105" t="s">
        <v>10</v>
      </c>
      <c r="M14" s="1105" t="s">
        <v>10</v>
      </c>
      <c r="N14" s="1105" t="s">
        <v>15</v>
      </c>
      <c r="O14" s="1135"/>
      <c r="P14" s="1087" t="s">
        <v>193</v>
      </c>
      <c r="Q14" s="1829"/>
      <c r="R14" s="1097"/>
      <c r="S14" s="1093"/>
      <c r="T14" s="1086"/>
      <c r="U14" s="1087"/>
      <c r="V14" s="1829"/>
      <c r="W14" s="1086"/>
      <c r="X14" s="1087"/>
      <c r="Y14" s="1829"/>
    </row>
    <row r="15" spans="1:25" s="1106" customFormat="1" ht="36" x14ac:dyDescent="0.2">
      <c r="A15" s="1827"/>
      <c r="B15" s="1833"/>
      <c r="C15" s="1086" t="s">
        <v>199</v>
      </c>
      <c r="D15" s="1116">
        <v>35000000</v>
      </c>
      <c r="E15" s="1087" t="s">
        <v>193</v>
      </c>
      <c r="F15" s="1087" t="s">
        <v>193</v>
      </c>
      <c r="G15" s="1087" t="s">
        <v>65</v>
      </c>
      <c r="H15" s="1086" t="s">
        <v>478</v>
      </c>
      <c r="I15" s="1087" t="s">
        <v>7</v>
      </c>
      <c r="J15" s="1087" t="s">
        <v>7</v>
      </c>
      <c r="K15" s="1105" t="s">
        <v>9</v>
      </c>
      <c r="L15" s="1105" t="s">
        <v>10</v>
      </c>
      <c r="M15" s="1105" t="s">
        <v>10</v>
      </c>
      <c r="N15" s="1105" t="s">
        <v>15</v>
      </c>
      <c r="O15" s="1135"/>
      <c r="P15" s="1087" t="s">
        <v>193</v>
      </c>
      <c r="Q15" s="1829"/>
      <c r="R15" s="1097"/>
      <c r="S15" s="1093"/>
      <c r="T15" s="1086"/>
      <c r="U15" s="1087"/>
      <c r="V15" s="1829"/>
      <c r="W15" s="1086"/>
      <c r="X15" s="1087"/>
      <c r="Y15" s="1829"/>
    </row>
    <row r="16" spans="1:25" s="1106" customFormat="1" ht="15" customHeight="1" x14ac:dyDescent="0.2">
      <c r="A16" s="1827"/>
      <c r="B16" s="1833"/>
      <c r="C16" s="1089" t="s">
        <v>200</v>
      </c>
      <c r="D16" s="1129">
        <v>395000000</v>
      </c>
      <c r="E16" s="1089"/>
      <c r="F16" s="1089"/>
      <c r="G16" s="1089"/>
      <c r="H16" s="1086"/>
      <c r="I16" s="1089"/>
      <c r="J16" s="1089"/>
      <c r="K16" s="1089"/>
      <c r="L16" s="1089"/>
      <c r="M16" s="1089"/>
      <c r="N16" s="1089"/>
      <c r="O16" s="1136"/>
      <c r="P16" s="1090"/>
      <c r="Q16" s="1094"/>
      <c r="R16" s="1098"/>
      <c r="S16" s="1094"/>
      <c r="T16" s="1086"/>
      <c r="U16" s="1090"/>
      <c r="V16" s="1094"/>
      <c r="W16" s="1086"/>
      <c r="X16" s="1090"/>
      <c r="Y16" s="1094"/>
    </row>
    <row r="17" spans="1:25" s="1106" customFormat="1" ht="48" x14ac:dyDescent="0.2">
      <c r="A17" s="1827"/>
      <c r="B17" s="1833" t="s">
        <v>201</v>
      </c>
      <c r="C17" s="1086" t="s">
        <v>192</v>
      </c>
      <c r="D17" s="1116">
        <v>15000000</v>
      </c>
      <c r="E17" s="1087" t="s">
        <v>193</v>
      </c>
      <c r="F17" s="1087" t="s">
        <v>193</v>
      </c>
      <c r="G17" s="1087" t="s">
        <v>65</v>
      </c>
      <c r="H17" s="1086" t="s">
        <v>478</v>
      </c>
      <c r="I17" s="1087" t="s">
        <v>7</v>
      </c>
      <c r="J17" s="1087" t="s">
        <v>7</v>
      </c>
      <c r="K17" s="1105" t="s">
        <v>9</v>
      </c>
      <c r="L17" s="1105" t="s">
        <v>10</v>
      </c>
      <c r="M17" s="1105" t="s">
        <v>10</v>
      </c>
      <c r="N17" s="1105" t="s">
        <v>15</v>
      </c>
      <c r="O17" s="1135"/>
      <c r="P17" s="1087" t="s">
        <v>193</v>
      </c>
      <c r="Q17" s="1093"/>
      <c r="R17" s="1097"/>
      <c r="S17" s="1093"/>
      <c r="T17" s="1086" t="s">
        <v>1695</v>
      </c>
      <c r="U17" s="1087" t="s">
        <v>1039</v>
      </c>
      <c r="V17" s="1093"/>
      <c r="W17" s="1086" t="s">
        <v>2019</v>
      </c>
      <c r="X17" s="1087" t="s">
        <v>983</v>
      </c>
      <c r="Y17" s="1093"/>
    </row>
    <row r="18" spans="1:25" s="1106" customFormat="1" ht="36" x14ac:dyDescent="0.2">
      <c r="A18" s="1827"/>
      <c r="B18" s="1833"/>
      <c r="C18" s="1086" t="s">
        <v>194</v>
      </c>
      <c r="D18" s="1116">
        <v>8000000</v>
      </c>
      <c r="E18" s="1087" t="s">
        <v>193</v>
      </c>
      <c r="F18" s="1087" t="s">
        <v>193</v>
      </c>
      <c r="G18" s="1087" t="s">
        <v>65</v>
      </c>
      <c r="H18" s="1086" t="s">
        <v>478</v>
      </c>
      <c r="I18" s="1087" t="s">
        <v>7</v>
      </c>
      <c r="J18" s="1087" t="s">
        <v>7</v>
      </c>
      <c r="K18" s="1105" t="s">
        <v>9</v>
      </c>
      <c r="L18" s="1105" t="s">
        <v>10</v>
      </c>
      <c r="M18" s="1105" t="s">
        <v>10</v>
      </c>
      <c r="N18" s="1105" t="s">
        <v>15</v>
      </c>
      <c r="O18" s="1135"/>
      <c r="P18" s="1087" t="s">
        <v>193</v>
      </c>
      <c r="Q18" s="1829" t="s">
        <v>1113</v>
      </c>
      <c r="R18" s="1097"/>
      <c r="S18" s="1093"/>
      <c r="T18" s="1086"/>
      <c r="U18" s="1087"/>
      <c r="V18" s="1829"/>
      <c r="W18" s="1086"/>
      <c r="X18" s="1087"/>
      <c r="Y18" s="1829"/>
    </row>
    <row r="19" spans="1:25" s="1106" customFormat="1" ht="36" x14ac:dyDescent="0.2">
      <c r="A19" s="1827"/>
      <c r="B19" s="1833"/>
      <c r="C19" s="1086" t="s">
        <v>195</v>
      </c>
      <c r="D19" s="1116">
        <v>5000000</v>
      </c>
      <c r="E19" s="1087" t="s">
        <v>193</v>
      </c>
      <c r="F19" s="1087" t="s">
        <v>193</v>
      </c>
      <c r="G19" s="1087" t="s">
        <v>65</v>
      </c>
      <c r="H19" s="1086" t="s">
        <v>478</v>
      </c>
      <c r="I19" s="1087" t="s">
        <v>7</v>
      </c>
      <c r="J19" s="1087" t="s">
        <v>7</v>
      </c>
      <c r="K19" s="1105" t="s">
        <v>9</v>
      </c>
      <c r="L19" s="1105" t="s">
        <v>10</v>
      </c>
      <c r="M19" s="1105" t="s">
        <v>10</v>
      </c>
      <c r="N19" s="1105" t="s">
        <v>15</v>
      </c>
      <c r="O19" s="1135"/>
      <c r="P19" s="1087" t="s">
        <v>193</v>
      </c>
      <c r="Q19" s="1829"/>
      <c r="R19" s="1097"/>
      <c r="S19" s="1093"/>
      <c r="T19" s="1086"/>
      <c r="U19" s="1087"/>
      <c r="V19" s="1829"/>
      <c r="W19" s="1086"/>
      <c r="X19" s="1087"/>
      <c r="Y19" s="1829"/>
    </row>
    <row r="20" spans="1:25" s="1106" customFormat="1" ht="36" x14ac:dyDescent="0.2">
      <c r="A20" s="1827"/>
      <c r="B20" s="1833"/>
      <c r="C20" s="1086" t="s">
        <v>196</v>
      </c>
      <c r="D20" s="1116">
        <v>8000000</v>
      </c>
      <c r="E20" s="1087" t="s">
        <v>193</v>
      </c>
      <c r="F20" s="1087" t="s">
        <v>193</v>
      </c>
      <c r="G20" s="1087" t="s">
        <v>65</v>
      </c>
      <c r="H20" s="1086" t="s">
        <v>478</v>
      </c>
      <c r="I20" s="1087" t="s">
        <v>7</v>
      </c>
      <c r="J20" s="1087" t="s">
        <v>7</v>
      </c>
      <c r="K20" s="1105" t="s">
        <v>9</v>
      </c>
      <c r="L20" s="1105" t="s">
        <v>10</v>
      </c>
      <c r="M20" s="1105" t="s">
        <v>10</v>
      </c>
      <c r="N20" s="1105" t="s">
        <v>15</v>
      </c>
      <c r="O20" s="1135"/>
      <c r="P20" s="1087" t="s">
        <v>193</v>
      </c>
      <c r="Q20" s="1829"/>
      <c r="R20" s="1097"/>
      <c r="S20" s="1093"/>
      <c r="T20" s="1086"/>
      <c r="U20" s="1087"/>
      <c r="V20" s="1829"/>
      <c r="W20" s="1086"/>
      <c r="X20" s="1087"/>
      <c r="Y20" s="1829"/>
    </row>
    <row r="21" spans="1:25" s="1106" customFormat="1" ht="36" x14ac:dyDescent="0.2">
      <c r="A21" s="1827"/>
      <c r="B21" s="1833"/>
      <c r="C21" s="1086" t="s">
        <v>197</v>
      </c>
      <c r="D21" s="1116">
        <v>8000000</v>
      </c>
      <c r="E21" s="1087" t="s">
        <v>193</v>
      </c>
      <c r="F21" s="1087" t="s">
        <v>193</v>
      </c>
      <c r="G21" s="1087" t="s">
        <v>65</v>
      </c>
      <c r="H21" s="1086" t="s">
        <v>478</v>
      </c>
      <c r="I21" s="1087" t="s">
        <v>7</v>
      </c>
      <c r="J21" s="1087" t="s">
        <v>7</v>
      </c>
      <c r="K21" s="1105" t="s">
        <v>9</v>
      </c>
      <c r="L21" s="1105" t="s">
        <v>10</v>
      </c>
      <c r="M21" s="1105" t="s">
        <v>10</v>
      </c>
      <c r="N21" s="1105" t="s">
        <v>15</v>
      </c>
      <c r="O21" s="1135"/>
      <c r="P21" s="1087" t="s">
        <v>193</v>
      </c>
      <c r="Q21" s="1829"/>
      <c r="R21" s="1097"/>
      <c r="S21" s="1093"/>
      <c r="T21" s="1135"/>
      <c r="U21" s="1087"/>
      <c r="V21" s="1829"/>
      <c r="W21" s="1135"/>
      <c r="X21" s="1087"/>
      <c r="Y21" s="1829"/>
    </row>
    <row r="22" spans="1:25" s="1106" customFormat="1" ht="36" x14ac:dyDescent="0.2">
      <c r="A22" s="1827"/>
      <c r="B22" s="1833"/>
      <c r="C22" s="1086" t="s">
        <v>198</v>
      </c>
      <c r="D22" s="1116">
        <v>8000000</v>
      </c>
      <c r="E22" s="1087" t="s">
        <v>193</v>
      </c>
      <c r="F22" s="1087" t="s">
        <v>193</v>
      </c>
      <c r="G22" s="1087" t="s">
        <v>65</v>
      </c>
      <c r="H22" s="1086" t="s">
        <v>478</v>
      </c>
      <c r="I22" s="1087" t="s">
        <v>7</v>
      </c>
      <c r="J22" s="1087" t="s">
        <v>7</v>
      </c>
      <c r="K22" s="1105" t="s">
        <v>9</v>
      </c>
      <c r="L22" s="1105" t="s">
        <v>10</v>
      </c>
      <c r="M22" s="1105" t="s">
        <v>10</v>
      </c>
      <c r="N22" s="1105" t="s">
        <v>15</v>
      </c>
      <c r="O22" s="1135"/>
      <c r="P22" s="1087" t="s">
        <v>193</v>
      </c>
      <c r="Q22" s="1829"/>
      <c r="R22" s="1097"/>
      <c r="S22" s="1093"/>
      <c r="T22" s="1135"/>
      <c r="U22" s="1087"/>
      <c r="V22" s="1829"/>
      <c r="W22" s="1135"/>
      <c r="X22" s="1087"/>
      <c r="Y22" s="1829"/>
    </row>
    <row r="23" spans="1:25" s="1106" customFormat="1" ht="36" x14ac:dyDescent="0.2">
      <c r="A23" s="1827"/>
      <c r="B23" s="1833"/>
      <c r="C23" s="1086" t="s">
        <v>199</v>
      </c>
      <c r="D23" s="1116">
        <v>6000000</v>
      </c>
      <c r="E23" s="1087" t="s">
        <v>193</v>
      </c>
      <c r="F23" s="1087" t="s">
        <v>193</v>
      </c>
      <c r="G23" s="1087" t="s">
        <v>65</v>
      </c>
      <c r="H23" s="1086" t="s">
        <v>478</v>
      </c>
      <c r="I23" s="1087" t="s">
        <v>7</v>
      </c>
      <c r="J23" s="1087" t="s">
        <v>7</v>
      </c>
      <c r="K23" s="1105" t="s">
        <v>9</v>
      </c>
      <c r="L23" s="1105" t="s">
        <v>10</v>
      </c>
      <c r="M23" s="1105" t="s">
        <v>10</v>
      </c>
      <c r="N23" s="1105" t="s">
        <v>15</v>
      </c>
      <c r="O23" s="1135"/>
      <c r="P23" s="1087" t="s">
        <v>193</v>
      </c>
      <c r="Q23" s="1829"/>
      <c r="R23" s="1097"/>
      <c r="S23" s="1093"/>
      <c r="T23" s="1135"/>
      <c r="U23" s="1087"/>
      <c r="V23" s="1829"/>
      <c r="W23" s="1135"/>
      <c r="X23" s="1087"/>
      <c r="Y23" s="1829"/>
    </row>
    <row r="24" spans="1:25" s="1106" customFormat="1" x14ac:dyDescent="0.2">
      <c r="A24" s="1827"/>
      <c r="B24" s="1833"/>
      <c r="C24" s="1089" t="s">
        <v>200</v>
      </c>
      <c r="D24" s="1129">
        <v>58000000</v>
      </c>
      <c r="E24" s="1089"/>
      <c r="F24" s="1089"/>
      <c r="G24" s="1089"/>
      <c r="H24" s="1089"/>
      <c r="I24" s="1089"/>
      <c r="J24" s="1089"/>
      <c r="K24" s="1089"/>
      <c r="L24" s="1089"/>
      <c r="M24" s="1089"/>
      <c r="N24" s="1089"/>
      <c r="O24" s="1136"/>
      <c r="P24" s="1090"/>
      <c r="Q24" s="1094"/>
      <c r="R24" s="1098"/>
      <c r="S24" s="1094"/>
      <c r="T24" s="1136"/>
      <c r="U24" s="1090"/>
      <c r="V24" s="1094"/>
      <c r="W24" s="1136"/>
      <c r="X24" s="1090"/>
      <c r="Y24" s="1094"/>
    </row>
    <row r="25" spans="1:25" s="1106" customFormat="1" ht="118.5" customHeight="1" x14ac:dyDescent="0.2">
      <c r="A25" s="1827"/>
      <c r="B25" s="1833" t="s">
        <v>202</v>
      </c>
      <c r="C25" s="1086" t="s">
        <v>192</v>
      </c>
      <c r="D25" s="1116">
        <v>17000000</v>
      </c>
      <c r="E25" s="1087" t="s">
        <v>193</v>
      </c>
      <c r="F25" s="1087" t="s">
        <v>193</v>
      </c>
      <c r="G25" s="1087" t="s">
        <v>65</v>
      </c>
      <c r="H25" s="1086" t="s">
        <v>478</v>
      </c>
      <c r="I25" s="1087" t="s">
        <v>8</v>
      </c>
      <c r="J25" s="1087" t="s">
        <v>8</v>
      </c>
      <c r="K25" s="1105" t="s">
        <v>10</v>
      </c>
      <c r="L25" s="1105" t="s">
        <v>10</v>
      </c>
      <c r="M25" s="1105" t="s">
        <v>10</v>
      </c>
      <c r="N25" s="1105" t="s">
        <v>15</v>
      </c>
      <c r="O25" s="1135"/>
      <c r="P25" s="1087" t="s">
        <v>193</v>
      </c>
      <c r="Q25" s="1093"/>
      <c r="R25" s="1097"/>
      <c r="S25" s="1093"/>
      <c r="T25" s="1086" t="s">
        <v>2013</v>
      </c>
      <c r="U25" s="1087" t="s">
        <v>1043</v>
      </c>
      <c r="V25" s="1086" t="s">
        <v>1782</v>
      </c>
      <c r="W25" s="1086" t="s">
        <v>2020</v>
      </c>
      <c r="X25" s="1087" t="s">
        <v>990</v>
      </c>
      <c r="Y25" s="1086"/>
    </row>
    <row r="26" spans="1:25" s="1106" customFormat="1" ht="36" x14ac:dyDescent="0.2">
      <c r="A26" s="1827"/>
      <c r="B26" s="1833"/>
      <c r="C26" s="1086" t="s">
        <v>194</v>
      </c>
      <c r="D26" s="1116">
        <v>10000000</v>
      </c>
      <c r="E26" s="1087" t="s">
        <v>193</v>
      </c>
      <c r="F26" s="1087" t="s">
        <v>193</v>
      </c>
      <c r="G26" s="1087" t="s">
        <v>65</v>
      </c>
      <c r="H26" s="1086" t="s">
        <v>478</v>
      </c>
      <c r="I26" s="1087" t="s">
        <v>8</v>
      </c>
      <c r="J26" s="1087" t="s">
        <v>8</v>
      </c>
      <c r="K26" s="1105" t="s">
        <v>10</v>
      </c>
      <c r="L26" s="1105" t="s">
        <v>10</v>
      </c>
      <c r="M26" s="1105" t="s">
        <v>10</v>
      </c>
      <c r="N26" s="1105" t="s">
        <v>15</v>
      </c>
      <c r="O26" s="1135"/>
      <c r="P26" s="1087" t="s">
        <v>193</v>
      </c>
      <c r="Q26" s="1829" t="s">
        <v>1113</v>
      </c>
      <c r="R26" s="1097"/>
      <c r="S26" s="1093"/>
      <c r="T26" s="1135"/>
      <c r="U26" s="1087"/>
      <c r="V26" s="1829"/>
      <c r="W26" s="1135"/>
      <c r="X26" s="1087"/>
      <c r="Y26" s="1829"/>
    </row>
    <row r="27" spans="1:25" s="1106" customFormat="1" ht="36" x14ac:dyDescent="0.2">
      <c r="A27" s="1827"/>
      <c r="B27" s="1833"/>
      <c r="C27" s="1086" t="s">
        <v>195</v>
      </c>
      <c r="D27" s="1116">
        <v>5000000</v>
      </c>
      <c r="E27" s="1087" t="s">
        <v>193</v>
      </c>
      <c r="F27" s="1087" t="s">
        <v>193</v>
      </c>
      <c r="G27" s="1087" t="s">
        <v>65</v>
      </c>
      <c r="H27" s="1086" t="s">
        <v>478</v>
      </c>
      <c r="I27" s="1087" t="s">
        <v>8</v>
      </c>
      <c r="J27" s="1087" t="s">
        <v>8</v>
      </c>
      <c r="K27" s="1105" t="s">
        <v>10</v>
      </c>
      <c r="L27" s="1105" t="s">
        <v>10</v>
      </c>
      <c r="M27" s="1105" t="s">
        <v>10</v>
      </c>
      <c r="N27" s="1105" t="s">
        <v>15</v>
      </c>
      <c r="O27" s="1135"/>
      <c r="P27" s="1087" t="s">
        <v>193</v>
      </c>
      <c r="Q27" s="1829"/>
      <c r="R27" s="1097"/>
      <c r="S27" s="1093"/>
      <c r="T27" s="1135"/>
      <c r="U27" s="1087"/>
      <c r="V27" s="1829"/>
      <c r="W27" s="1135"/>
      <c r="X27" s="1087"/>
      <c r="Y27" s="1829"/>
    </row>
    <row r="28" spans="1:25" s="1106" customFormat="1" ht="36" x14ac:dyDescent="0.2">
      <c r="A28" s="1827"/>
      <c r="B28" s="1833"/>
      <c r="C28" s="1086" t="s">
        <v>196</v>
      </c>
      <c r="D28" s="1116">
        <v>15000000</v>
      </c>
      <c r="E28" s="1087" t="s">
        <v>193</v>
      </c>
      <c r="F28" s="1087" t="s">
        <v>193</v>
      </c>
      <c r="G28" s="1087" t="s">
        <v>65</v>
      </c>
      <c r="H28" s="1086" t="s">
        <v>478</v>
      </c>
      <c r="I28" s="1087" t="s">
        <v>8</v>
      </c>
      <c r="J28" s="1087" t="s">
        <v>8</v>
      </c>
      <c r="K28" s="1105" t="s">
        <v>10</v>
      </c>
      <c r="L28" s="1105" t="s">
        <v>10</v>
      </c>
      <c r="M28" s="1105" t="s">
        <v>10</v>
      </c>
      <c r="N28" s="1105" t="s">
        <v>15</v>
      </c>
      <c r="O28" s="1135"/>
      <c r="P28" s="1087" t="s">
        <v>193</v>
      </c>
      <c r="Q28" s="1829"/>
      <c r="R28" s="1097"/>
      <c r="S28" s="1093"/>
      <c r="T28" s="1135"/>
      <c r="U28" s="1087"/>
      <c r="V28" s="1829"/>
      <c r="W28" s="1135"/>
      <c r="X28" s="1087"/>
      <c r="Y28" s="1829"/>
    </row>
    <row r="29" spans="1:25" s="1106" customFormat="1" ht="36" x14ac:dyDescent="0.2">
      <c r="A29" s="1827"/>
      <c r="B29" s="1833"/>
      <c r="C29" s="1086" t="s">
        <v>197</v>
      </c>
      <c r="D29" s="1116">
        <v>10000000</v>
      </c>
      <c r="E29" s="1087" t="s">
        <v>193</v>
      </c>
      <c r="F29" s="1087" t="s">
        <v>193</v>
      </c>
      <c r="G29" s="1087" t="s">
        <v>65</v>
      </c>
      <c r="H29" s="1086" t="s">
        <v>478</v>
      </c>
      <c r="I29" s="1087" t="s">
        <v>8</v>
      </c>
      <c r="J29" s="1087" t="s">
        <v>8</v>
      </c>
      <c r="K29" s="1105" t="s">
        <v>10</v>
      </c>
      <c r="L29" s="1105" t="s">
        <v>10</v>
      </c>
      <c r="M29" s="1105" t="s">
        <v>10</v>
      </c>
      <c r="N29" s="1105" t="s">
        <v>15</v>
      </c>
      <c r="O29" s="1135"/>
      <c r="P29" s="1087" t="s">
        <v>193</v>
      </c>
      <c r="Q29" s="1829"/>
      <c r="R29" s="1097"/>
      <c r="S29" s="1093"/>
      <c r="T29" s="1135"/>
      <c r="U29" s="1087"/>
      <c r="V29" s="1829"/>
      <c r="W29" s="1135"/>
      <c r="X29" s="1087"/>
      <c r="Y29" s="1829"/>
    </row>
    <row r="30" spans="1:25" s="1106" customFormat="1" ht="36" x14ac:dyDescent="0.2">
      <c r="A30" s="1827"/>
      <c r="B30" s="1833"/>
      <c r="C30" s="1086" t="s">
        <v>198</v>
      </c>
      <c r="D30" s="1116">
        <v>10000000</v>
      </c>
      <c r="E30" s="1087" t="s">
        <v>193</v>
      </c>
      <c r="F30" s="1087" t="s">
        <v>193</v>
      </c>
      <c r="G30" s="1087" t="s">
        <v>65</v>
      </c>
      <c r="H30" s="1086" t="s">
        <v>478</v>
      </c>
      <c r="I30" s="1087" t="s">
        <v>8</v>
      </c>
      <c r="J30" s="1087" t="s">
        <v>8</v>
      </c>
      <c r="K30" s="1105" t="s">
        <v>10</v>
      </c>
      <c r="L30" s="1105" t="s">
        <v>10</v>
      </c>
      <c r="M30" s="1105" t="s">
        <v>10</v>
      </c>
      <c r="N30" s="1105" t="s">
        <v>15</v>
      </c>
      <c r="O30" s="1135"/>
      <c r="P30" s="1087" t="s">
        <v>193</v>
      </c>
      <c r="Q30" s="1829"/>
      <c r="R30" s="1097"/>
      <c r="S30" s="1093"/>
      <c r="T30" s="1135"/>
      <c r="U30" s="1087"/>
      <c r="V30" s="1829"/>
      <c r="W30" s="1135"/>
      <c r="X30" s="1087"/>
      <c r="Y30" s="1829"/>
    </row>
    <row r="31" spans="1:25" s="1106" customFormat="1" ht="36" x14ac:dyDescent="0.2">
      <c r="A31" s="1827"/>
      <c r="B31" s="1833"/>
      <c r="C31" s="1086" t="s">
        <v>199</v>
      </c>
      <c r="D31" s="1116">
        <v>8000000</v>
      </c>
      <c r="E31" s="1087" t="s">
        <v>193</v>
      </c>
      <c r="F31" s="1087" t="s">
        <v>193</v>
      </c>
      <c r="G31" s="1087" t="s">
        <v>65</v>
      </c>
      <c r="H31" s="1086" t="s">
        <v>478</v>
      </c>
      <c r="I31" s="1087" t="s">
        <v>8</v>
      </c>
      <c r="J31" s="1087" t="s">
        <v>8</v>
      </c>
      <c r="K31" s="1105" t="s">
        <v>10</v>
      </c>
      <c r="L31" s="1105" t="s">
        <v>10</v>
      </c>
      <c r="M31" s="1105" t="s">
        <v>10</v>
      </c>
      <c r="N31" s="1105" t="s">
        <v>15</v>
      </c>
      <c r="O31" s="1135"/>
      <c r="P31" s="1087" t="s">
        <v>193</v>
      </c>
      <c r="Q31" s="1829"/>
      <c r="R31" s="1097"/>
      <c r="S31" s="1093"/>
      <c r="T31" s="1135"/>
      <c r="U31" s="1087"/>
      <c r="V31" s="1829"/>
      <c r="W31" s="1135"/>
      <c r="X31" s="1087"/>
      <c r="Y31" s="1829"/>
    </row>
    <row r="32" spans="1:25" s="1106" customFormat="1" x14ac:dyDescent="0.2">
      <c r="A32" s="1827"/>
      <c r="B32" s="1833"/>
      <c r="C32" s="1089" t="s">
        <v>200</v>
      </c>
      <c r="D32" s="1129">
        <v>75000000</v>
      </c>
      <c r="E32" s="1089"/>
      <c r="F32" s="1089"/>
      <c r="G32" s="1089"/>
      <c r="H32" s="1089"/>
      <c r="I32" s="1089"/>
      <c r="J32" s="1089"/>
      <c r="K32" s="1089"/>
      <c r="L32" s="1089"/>
      <c r="M32" s="1089"/>
      <c r="N32" s="1089"/>
      <c r="O32" s="1136"/>
      <c r="P32" s="1090"/>
      <c r="Q32" s="1094"/>
      <c r="R32" s="1098"/>
      <c r="S32" s="1094"/>
      <c r="T32" s="1136"/>
      <c r="U32" s="1090"/>
      <c r="V32" s="1094"/>
      <c r="W32" s="1136"/>
      <c r="X32" s="1090"/>
      <c r="Y32" s="1094"/>
    </row>
    <row r="33" spans="1:25" s="1106" customFormat="1" ht="39.75" customHeight="1" x14ac:dyDescent="0.2">
      <c r="A33" s="1827"/>
      <c r="B33" s="1833" t="s">
        <v>203</v>
      </c>
      <c r="C33" s="1086" t="s">
        <v>192</v>
      </c>
      <c r="D33" s="1116">
        <v>130000000</v>
      </c>
      <c r="E33" s="1087" t="s">
        <v>193</v>
      </c>
      <c r="F33" s="1087" t="s">
        <v>193</v>
      </c>
      <c r="G33" s="1087" t="s">
        <v>65</v>
      </c>
      <c r="H33" s="1086" t="s">
        <v>478</v>
      </c>
      <c r="I33" s="1087" t="s">
        <v>5</v>
      </c>
      <c r="J33" s="1087" t="s">
        <v>5</v>
      </c>
      <c r="K33" s="1105" t="s">
        <v>7</v>
      </c>
      <c r="L33" s="1105" t="s">
        <v>7</v>
      </c>
      <c r="M33" s="1105" t="s">
        <v>480</v>
      </c>
      <c r="N33" s="1105" t="s">
        <v>15</v>
      </c>
      <c r="O33" s="1086" t="s">
        <v>1468</v>
      </c>
      <c r="P33" s="1091" t="s">
        <v>1114</v>
      </c>
      <c r="Q33" s="1100" t="s">
        <v>1115</v>
      </c>
      <c r="R33" s="1097"/>
      <c r="S33" s="1095" t="s">
        <v>1115</v>
      </c>
      <c r="T33" s="1086" t="s">
        <v>1696</v>
      </c>
      <c r="U33" s="1091" t="s">
        <v>700</v>
      </c>
      <c r="V33" s="1086" t="s">
        <v>1780</v>
      </c>
      <c r="W33" s="1086" t="s">
        <v>2021</v>
      </c>
      <c r="X33" s="1091" t="s">
        <v>983</v>
      </c>
      <c r="Y33" s="1086"/>
    </row>
    <row r="34" spans="1:25" s="1106" customFormat="1" ht="36" x14ac:dyDescent="0.2">
      <c r="A34" s="1827"/>
      <c r="B34" s="1833"/>
      <c r="C34" s="1086" t="s">
        <v>194</v>
      </c>
      <c r="D34" s="1116">
        <v>85000000</v>
      </c>
      <c r="E34" s="1087" t="s">
        <v>193</v>
      </c>
      <c r="F34" s="1087" t="s">
        <v>193</v>
      </c>
      <c r="G34" s="1087" t="s">
        <v>65</v>
      </c>
      <c r="H34" s="1086" t="s">
        <v>478</v>
      </c>
      <c r="I34" s="1087" t="s">
        <v>5</v>
      </c>
      <c r="J34" s="1087" t="s">
        <v>5</v>
      </c>
      <c r="K34" s="1105" t="s">
        <v>7</v>
      </c>
      <c r="L34" s="1105" t="s">
        <v>7</v>
      </c>
      <c r="M34" s="1105" t="s">
        <v>480</v>
      </c>
      <c r="N34" s="1105" t="s">
        <v>15</v>
      </c>
      <c r="O34" s="1135"/>
      <c r="P34" s="1087" t="s">
        <v>193</v>
      </c>
      <c r="Q34" s="1829" t="s">
        <v>1113</v>
      </c>
      <c r="R34" s="1097"/>
      <c r="S34" s="1093"/>
      <c r="T34" s="1135"/>
      <c r="U34" s="1087"/>
      <c r="V34" s="1829"/>
      <c r="W34" s="1135"/>
      <c r="X34" s="1087"/>
      <c r="Y34" s="1829"/>
    </row>
    <row r="35" spans="1:25" s="1106" customFormat="1" ht="36" x14ac:dyDescent="0.2">
      <c r="A35" s="1827"/>
      <c r="B35" s="1833"/>
      <c r="C35" s="1086" t="s">
        <v>195</v>
      </c>
      <c r="D35" s="1116">
        <v>60000000</v>
      </c>
      <c r="E35" s="1087" t="s">
        <v>193</v>
      </c>
      <c r="F35" s="1087" t="s">
        <v>193</v>
      </c>
      <c r="G35" s="1087" t="s">
        <v>65</v>
      </c>
      <c r="H35" s="1086" t="s">
        <v>478</v>
      </c>
      <c r="I35" s="1087" t="s">
        <v>5</v>
      </c>
      <c r="J35" s="1087" t="s">
        <v>5</v>
      </c>
      <c r="K35" s="1105" t="s">
        <v>7</v>
      </c>
      <c r="L35" s="1105" t="s">
        <v>7</v>
      </c>
      <c r="M35" s="1105" t="s">
        <v>480</v>
      </c>
      <c r="N35" s="1105" t="s">
        <v>15</v>
      </c>
      <c r="O35" s="1135"/>
      <c r="P35" s="1087" t="s">
        <v>193</v>
      </c>
      <c r="Q35" s="1829"/>
      <c r="R35" s="1097"/>
      <c r="S35" s="1093"/>
      <c r="T35" s="1135"/>
      <c r="U35" s="1087"/>
      <c r="V35" s="1829"/>
      <c r="W35" s="1135"/>
      <c r="X35" s="1087"/>
      <c r="Y35" s="1829"/>
    </row>
    <row r="36" spans="1:25" s="1106" customFormat="1" ht="36" x14ac:dyDescent="0.2">
      <c r="A36" s="1827"/>
      <c r="B36" s="1833"/>
      <c r="C36" s="1086" t="s">
        <v>196</v>
      </c>
      <c r="D36" s="1116">
        <v>80000000</v>
      </c>
      <c r="E36" s="1087" t="s">
        <v>193</v>
      </c>
      <c r="F36" s="1087" t="s">
        <v>193</v>
      </c>
      <c r="G36" s="1087" t="s">
        <v>65</v>
      </c>
      <c r="H36" s="1086" t="s">
        <v>478</v>
      </c>
      <c r="I36" s="1087" t="s">
        <v>5</v>
      </c>
      <c r="J36" s="1087" t="s">
        <v>5</v>
      </c>
      <c r="K36" s="1105" t="s">
        <v>7</v>
      </c>
      <c r="L36" s="1105" t="s">
        <v>7</v>
      </c>
      <c r="M36" s="1105" t="s">
        <v>480</v>
      </c>
      <c r="N36" s="1105" t="s">
        <v>15</v>
      </c>
      <c r="O36" s="1135"/>
      <c r="P36" s="1087" t="s">
        <v>193</v>
      </c>
      <c r="Q36" s="1829"/>
      <c r="R36" s="1097"/>
      <c r="S36" s="1093"/>
      <c r="T36" s="1135"/>
      <c r="U36" s="1087"/>
      <c r="V36" s="1829"/>
      <c r="W36" s="1135"/>
      <c r="X36" s="1087"/>
      <c r="Y36" s="1829"/>
    </row>
    <row r="37" spans="1:25" s="1106" customFormat="1" ht="36" x14ac:dyDescent="0.2">
      <c r="A37" s="1827"/>
      <c r="B37" s="1833"/>
      <c r="C37" s="1086" t="s">
        <v>197</v>
      </c>
      <c r="D37" s="1116">
        <v>80000000</v>
      </c>
      <c r="E37" s="1087" t="s">
        <v>193</v>
      </c>
      <c r="F37" s="1087" t="s">
        <v>193</v>
      </c>
      <c r="G37" s="1087" t="s">
        <v>65</v>
      </c>
      <c r="H37" s="1086" t="s">
        <v>478</v>
      </c>
      <c r="I37" s="1087" t="s">
        <v>5</v>
      </c>
      <c r="J37" s="1087" t="s">
        <v>5</v>
      </c>
      <c r="K37" s="1105" t="s">
        <v>7</v>
      </c>
      <c r="L37" s="1105" t="s">
        <v>7</v>
      </c>
      <c r="M37" s="1105" t="s">
        <v>480</v>
      </c>
      <c r="N37" s="1105" t="s">
        <v>15</v>
      </c>
      <c r="O37" s="1135"/>
      <c r="P37" s="1087" t="s">
        <v>193</v>
      </c>
      <c r="Q37" s="1829"/>
      <c r="R37" s="1097"/>
      <c r="S37" s="1093"/>
      <c r="T37" s="1135"/>
      <c r="U37" s="1087"/>
      <c r="V37" s="1829"/>
      <c r="W37" s="1135"/>
      <c r="X37" s="1087"/>
      <c r="Y37" s="1829"/>
    </row>
    <row r="38" spans="1:25" s="1106" customFormat="1" ht="36" x14ac:dyDescent="0.2">
      <c r="A38" s="1827"/>
      <c r="B38" s="1833"/>
      <c r="C38" s="1086" t="s">
        <v>198</v>
      </c>
      <c r="D38" s="1116">
        <v>80000000</v>
      </c>
      <c r="E38" s="1087" t="s">
        <v>193</v>
      </c>
      <c r="F38" s="1087" t="s">
        <v>193</v>
      </c>
      <c r="G38" s="1087" t="s">
        <v>65</v>
      </c>
      <c r="H38" s="1086" t="s">
        <v>478</v>
      </c>
      <c r="I38" s="1087" t="s">
        <v>5</v>
      </c>
      <c r="J38" s="1087" t="s">
        <v>5</v>
      </c>
      <c r="K38" s="1105" t="s">
        <v>7</v>
      </c>
      <c r="L38" s="1105" t="s">
        <v>7</v>
      </c>
      <c r="M38" s="1105" t="s">
        <v>480</v>
      </c>
      <c r="N38" s="1105" t="s">
        <v>15</v>
      </c>
      <c r="O38" s="1135"/>
      <c r="P38" s="1087" t="s">
        <v>193</v>
      </c>
      <c r="Q38" s="1829"/>
      <c r="R38" s="1097"/>
      <c r="S38" s="1093"/>
      <c r="T38" s="1135"/>
      <c r="U38" s="1087"/>
      <c r="V38" s="1829"/>
      <c r="W38" s="1135"/>
      <c r="X38" s="1087"/>
      <c r="Y38" s="1829"/>
    </row>
    <row r="39" spans="1:25" s="1106" customFormat="1" ht="36" x14ac:dyDescent="0.2">
      <c r="A39" s="1827"/>
      <c r="B39" s="1833"/>
      <c r="C39" s="1086" t="s">
        <v>199</v>
      </c>
      <c r="D39" s="1116">
        <v>35000000</v>
      </c>
      <c r="E39" s="1087" t="s">
        <v>193</v>
      </c>
      <c r="F39" s="1087" t="s">
        <v>193</v>
      </c>
      <c r="G39" s="1087" t="s">
        <v>65</v>
      </c>
      <c r="H39" s="1086" t="s">
        <v>478</v>
      </c>
      <c r="I39" s="1087" t="s">
        <v>5</v>
      </c>
      <c r="J39" s="1087" t="s">
        <v>5</v>
      </c>
      <c r="K39" s="1105" t="s">
        <v>7</v>
      </c>
      <c r="L39" s="1105" t="s">
        <v>7</v>
      </c>
      <c r="M39" s="1105" t="s">
        <v>480</v>
      </c>
      <c r="N39" s="1105" t="s">
        <v>15</v>
      </c>
      <c r="O39" s="1135"/>
      <c r="P39" s="1087" t="s">
        <v>193</v>
      </c>
      <c r="Q39" s="1829"/>
      <c r="R39" s="1097"/>
      <c r="S39" s="1093"/>
      <c r="T39" s="1135"/>
      <c r="U39" s="1087"/>
      <c r="V39" s="1829"/>
      <c r="W39" s="1135"/>
      <c r="X39" s="1087"/>
      <c r="Y39" s="1829"/>
    </row>
    <row r="40" spans="1:25" s="1106" customFormat="1" x14ac:dyDescent="0.2">
      <c r="A40" s="1827"/>
      <c r="B40" s="1833"/>
      <c r="C40" s="1089" t="s">
        <v>200</v>
      </c>
      <c r="D40" s="1129">
        <v>550000000</v>
      </c>
      <c r="E40" s="1089"/>
      <c r="F40" s="1089"/>
      <c r="G40" s="1089"/>
      <c r="H40" s="1089"/>
      <c r="I40" s="1089"/>
      <c r="J40" s="1089"/>
      <c r="K40" s="1089"/>
      <c r="L40" s="1089"/>
      <c r="M40" s="1089"/>
      <c r="N40" s="1089"/>
      <c r="O40" s="1136"/>
      <c r="P40" s="1090"/>
      <c r="Q40" s="1094"/>
      <c r="R40" s="1098"/>
      <c r="S40" s="1094"/>
      <c r="T40" s="1136"/>
      <c r="U40" s="1090"/>
      <c r="V40" s="1094"/>
      <c r="W40" s="1136"/>
      <c r="X40" s="1090"/>
      <c r="Y40" s="1094"/>
    </row>
    <row r="41" spans="1:25" s="1106" customFormat="1" ht="47.25" customHeight="1" x14ac:dyDescent="0.2">
      <c r="A41" s="1827"/>
      <c r="B41" s="1833" t="s">
        <v>204</v>
      </c>
      <c r="C41" s="1088" t="s">
        <v>192</v>
      </c>
      <c r="D41" s="1116">
        <v>320000000</v>
      </c>
      <c r="E41" s="1087" t="s">
        <v>193</v>
      </c>
      <c r="F41" s="1087" t="s">
        <v>193</v>
      </c>
      <c r="G41" s="1087" t="s">
        <v>65</v>
      </c>
      <c r="H41" s="1086" t="s">
        <v>478</v>
      </c>
      <c r="I41" s="1087" t="s">
        <v>6</v>
      </c>
      <c r="J41" s="1105" t="s">
        <v>6</v>
      </c>
      <c r="K41" s="1105" t="s">
        <v>8</v>
      </c>
      <c r="L41" s="1105" t="s">
        <v>480</v>
      </c>
      <c r="M41" s="1105" t="s">
        <v>9</v>
      </c>
      <c r="N41" s="1105" t="s">
        <v>15</v>
      </c>
      <c r="O41" s="1086" t="s">
        <v>1469</v>
      </c>
      <c r="P41" s="1091" t="s">
        <v>1114</v>
      </c>
      <c r="Q41" s="1101" t="s">
        <v>1116</v>
      </c>
      <c r="R41" s="1097"/>
      <c r="S41" s="1095" t="s">
        <v>1117</v>
      </c>
      <c r="T41" s="1086" t="s">
        <v>1697</v>
      </c>
      <c r="U41" s="1461" t="s">
        <v>1039</v>
      </c>
      <c r="V41" s="1101"/>
      <c r="W41" s="1086" t="s">
        <v>2022</v>
      </c>
      <c r="X41" s="1461" t="s">
        <v>983</v>
      </c>
      <c r="Y41" s="1101"/>
    </row>
    <row r="42" spans="1:25" s="1106" customFormat="1" x14ac:dyDescent="0.2">
      <c r="A42" s="1827"/>
      <c r="B42" s="1833"/>
      <c r="C42" s="1089" t="s">
        <v>200</v>
      </c>
      <c r="D42" s="1129">
        <v>320000000</v>
      </c>
      <c r="E42" s="1089"/>
      <c r="F42" s="1089"/>
      <c r="G42" s="1089"/>
      <c r="H42" s="1089"/>
      <c r="I42" s="1089"/>
      <c r="J42" s="1089"/>
      <c r="K42" s="1089"/>
      <c r="L42" s="1089"/>
      <c r="M42" s="1089"/>
      <c r="N42" s="1089"/>
      <c r="O42" s="1136"/>
      <c r="P42" s="1090"/>
      <c r="Q42" s="1094"/>
      <c r="R42" s="1098"/>
      <c r="S42" s="1094"/>
      <c r="T42" s="1136"/>
      <c r="U42" s="1090"/>
      <c r="V42" s="1094"/>
      <c r="W42" s="1136"/>
      <c r="X42" s="1090"/>
      <c r="Y42" s="1094"/>
    </row>
    <row r="43" spans="1:25" s="1106" customFormat="1" ht="36" customHeight="1" x14ac:dyDescent="0.2">
      <c r="A43" s="1827"/>
      <c r="B43" s="1833" t="s">
        <v>205</v>
      </c>
      <c r="C43" s="1086" t="s">
        <v>192</v>
      </c>
      <c r="D43" s="1116">
        <v>100000000</v>
      </c>
      <c r="E43" s="1087" t="s">
        <v>193</v>
      </c>
      <c r="F43" s="1087" t="s">
        <v>193</v>
      </c>
      <c r="G43" s="1087" t="s">
        <v>65</v>
      </c>
      <c r="H43" s="1086" t="s">
        <v>478</v>
      </c>
      <c r="I43" s="1087" t="s">
        <v>5</v>
      </c>
      <c r="J43" s="1087" t="s">
        <v>5</v>
      </c>
      <c r="K43" s="1105" t="s">
        <v>7</v>
      </c>
      <c r="L43" s="1105" t="s">
        <v>480</v>
      </c>
      <c r="M43" s="1105" t="s">
        <v>480</v>
      </c>
      <c r="N43" s="1105" t="s">
        <v>15</v>
      </c>
      <c r="O43" s="1086" t="s">
        <v>1470</v>
      </c>
      <c r="P43" s="1091" t="s">
        <v>1114</v>
      </c>
      <c r="Q43" s="1100" t="s">
        <v>1118</v>
      </c>
      <c r="R43" s="1097"/>
      <c r="S43" s="1095" t="s">
        <v>1118</v>
      </c>
      <c r="T43" s="1086" t="s">
        <v>2014</v>
      </c>
      <c r="U43" s="1091" t="s">
        <v>700</v>
      </c>
      <c r="V43" s="1086" t="s">
        <v>1780</v>
      </c>
      <c r="W43" s="1086" t="s">
        <v>2010</v>
      </c>
      <c r="X43" s="1091" t="s">
        <v>193</v>
      </c>
      <c r="Y43" s="1086"/>
    </row>
    <row r="44" spans="1:25" s="1106" customFormat="1" ht="36" x14ac:dyDescent="0.2">
      <c r="A44" s="1827"/>
      <c r="B44" s="1833"/>
      <c r="C44" s="1086" t="s">
        <v>194</v>
      </c>
      <c r="D44" s="1116">
        <v>30000000</v>
      </c>
      <c r="E44" s="1087" t="s">
        <v>193</v>
      </c>
      <c r="F44" s="1087" t="s">
        <v>193</v>
      </c>
      <c r="G44" s="1087" t="s">
        <v>65</v>
      </c>
      <c r="H44" s="1086" t="s">
        <v>478</v>
      </c>
      <c r="I44" s="1087" t="s">
        <v>5</v>
      </c>
      <c r="J44" s="1087" t="s">
        <v>5</v>
      </c>
      <c r="K44" s="1105" t="s">
        <v>7</v>
      </c>
      <c r="L44" s="1105" t="s">
        <v>480</v>
      </c>
      <c r="M44" s="1105" t="s">
        <v>480</v>
      </c>
      <c r="N44" s="1105" t="s">
        <v>15</v>
      </c>
      <c r="O44" s="1135"/>
      <c r="P44" s="1087" t="s">
        <v>193</v>
      </c>
      <c r="Q44" s="1829" t="s">
        <v>1113</v>
      </c>
      <c r="R44" s="1097"/>
      <c r="S44" s="1093"/>
      <c r="T44" s="1462"/>
      <c r="U44" s="1087"/>
      <c r="V44" s="1829"/>
      <c r="W44" s="1462"/>
      <c r="X44" s="1087"/>
      <c r="Y44" s="1829"/>
    </row>
    <row r="45" spans="1:25" s="1106" customFormat="1" ht="36" x14ac:dyDescent="0.2">
      <c r="A45" s="1827"/>
      <c r="B45" s="1833"/>
      <c r="C45" s="1086" t="s">
        <v>195</v>
      </c>
      <c r="D45" s="1116">
        <v>20000000</v>
      </c>
      <c r="E45" s="1087" t="s">
        <v>193</v>
      </c>
      <c r="F45" s="1087" t="s">
        <v>193</v>
      </c>
      <c r="G45" s="1087" t="s">
        <v>65</v>
      </c>
      <c r="H45" s="1086" t="s">
        <v>478</v>
      </c>
      <c r="I45" s="1087" t="s">
        <v>5</v>
      </c>
      <c r="J45" s="1087" t="s">
        <v>5</v>
      </c>
      <c r="K45" s="1105" t="s">
        <v>7</v>
      </c>
      <c r="L45" s="1105" t="s">
        <v>480</v>
      </c>
      <c r="M45" s="1105" t="s">
        <v>480</v>
      </c>
      <c r="N45" s="1105" t="s">
        <v>15</v>
      </c>
      <c r="O45" s="1135"/>
      <c r="P45" s="1087" t="s">
        <v>193</v>
      </c>
      <c r="Q45" s="1829"/>
      <c r="R45" s="1097"/>
      <c r="S45" s="1093"/>
      <c r="T45" s="1135"/>
      <c r="U45" s="1087"/>
      <c r="V45" s="1829"/>
      <c r="W45" s="1135"/>
      <c r="X45" s="1087"/>
      <c r="Y45" s="1829"/>
    </row>
    <row r="46" spans="1:25" s="1106" customFormat="1" ht="36" x14ac:dyDescent="0.2">
      <c r="A46" s="1827"/>
      <c r="B46" s="1833"/>
      <c r="C46" s="1086" t="s">
        <v>196</v>
      </c>
      <c r="D46" s="1116">
        <v>30000000</v>
      </c>
      <c r="E46" s="1087" t="s">
        <v>193</v>
      </c>
      <c r="F46" s="1087" t="s">
        <v>193</v>
      </c>
      <c r="G46" s="1087" t="s">
        <v>65</v>
      </c>
      <c r="H46" s="1086" t="s">
        <v>478</v>
      </c>
      <c r="I46" s="1087" t="s">
        <v>5</v>
      </c>
      <c r="J46" s="1087" t="s">
        <v>5</v>
      </c>
      <c r="K46" s="1105" t="s">
        <v>7</v>
      </c>
      <c r="L46" s="1105" t="s">
        <v>480</v>
      </c>
      <c r="M46" s="1105" t="s">
        <v>480</v>
      </c>
      <c r="N46" s="1105" t="s">
        <v>15</v>
      </c>
      <c r="O46" s="1135"/>
      <c r="P46" s="1087" t="s">
        <v>193</v>
      </c>
      <c r="Q46" s="1829"/>
      <c r="R46" s="1097"/>
      <c r="S46" s="1093"/>
      <c r="T46" s="1135"/>
      <c r="U46" s="1087"/>
      <c r="V46" s="1829"/>
      <c r="W46" s="1135"/>
      <c r="X46" s="1087"/>
      <c r="Y46" s="1829"/>
    </row>
    <row r="47" spans="1:25" s="1106" customFormat="1" ht="36" x14ac:dyDescent="0.2">
      <c r="A47" s="1827"/>
      <c r="B47" s="1833"/>
      <c r="C47" s="1086" t="s">
        <v>197</v>
      </c>
      <c r="D47" s="1116">
        <v>30000000</v>
      </c>
      <c r="E47" s="1087" t="s">
        <v>193</v>
      </c>
      <c r="F47" s="1087" t="s">
        <v>193</v>
      </c>
      <c r="G47" s="1087" t="s">
        <v>65</v>
      </c>
      <c r="H47" s="1086" t="s">
        <v>478</v>
      </c>
      <c r="I47" s="1087" t="s">
        <v>5</v>
      </c>
      <c r="J47" s="1087" t="s">
        <v>5</v>
      </c>
      <c r="K47" s="1105" t="s">
        <v>7</v>
      </c>
      <c r="L47" s="1105" t="s">
        <v>480</v>
      </c>
      <c r="M47" s="1105" t="s">
        <v>480</v>
      </c>
      <c r="N47" s="1105" t="s">
        <v>15</v>
      </c>
      <c r="O47" s="1135"/>
      <c r="P47" s="1087" t="s">
        <v>193</v>
      </c>
      <c r="Q47" s="1829"/>
      <c r="R47" s="1097"/>
      <c r="S47" s="1093"/>
      <c r="T47" s="1135"/>
      <c r="U47" s="1087"/>
      <c r="V47" s="1829"/>
      <c r="W47" s="1135"/>
      <c r="X47" s="1087"/>
      <c r="Y47" s="1829"/>
    </row>
    <row r="48" spans="1:25" s="1106" customFormat="1" ht="36" x14ac:dyDescent="0.2">
      <c r="A48" s="1827"/>
      <c r="B48" s="1833"/>
      <c r="C48" s="1086" t="s">
        <v>198</v>
      </c>
      <c r="D48" s="1116">
        <v>35000000</v>
      </c>
      <c r="E48" s="1087" t="s">
        <v>193</v>
      </c>
      <c r="F48" s="1087" t="s">
        <v>193</v>
      </c>
      <c r="G48" s="1087" t="s">
        <v>65</v>
      </c>
      <c r="H48" s="1086" t="s">
        <v>478</v>
      </c>
      <c r="I48" s="1087" t="s">
        <v>5</v>
      </c>
      <c r="J48" s="1087" t="s">
        <v>5</v>
      </c>
      <c r="K48" s="1105" t="s">
        <v>7</v>
      </c>
      <c r="L48" s="1105" t="s">
        <v>480</v>
      </c>
      <c r="M48" s="1105" t="s">
        <v>480</v>
      </c>
      <c r="N48" s="1105" t="s">
        <v>15</v>
      </c>
      <c r="O48" s="1135"/>
      <c r="P48" s="1087" t="s">
        <v>193</v>
      </c>
      <c r="Q48" s="1829"/>
      <c r="R48" s="1097"/>
      <c r="S48" s="1093"/>
      <c r="T48" s="1135"/>
      <c r="U48" s="1087"/>
      <c r="V48" s="1829"/>
      <c r="W48" s="1135"/>
      <c r="X48" s="1087"/>
      <c r="Y48" s="1829"/>
    </row>
    <row r="49" spans="1:25" s="1106" customFormat="1" ht="36" x14ac:dyDescent="0.2">
      <c r="A49" s="1827"/>
      <c r="B49" s="1833"/>
      <c r="C49" s="1086" t="s">
        <v>199</v>
      </c>
      <c r="D49" s="1116">
        <v>20000000</v>
      </c>
      <c r="E49" s="1087" t="s">
        <v>193</v>
      </c>
      <c r="F49" s="1087" t="s">
        <v>193</v>
      </c>
      <c r="G49" s="1087" t="s">
        <v>65</v>
      </c>
      <c r="H49" s="1086" t="s">
        <v>478</v>
      </c>
      <c r="I49" s="1087" t="s">
        <v>5</v>
      </c>
      <c r="J49" s="1087" t="s">
        <v>5</v>
      </c>
      <c r="K49" s="1105" t="s">
        <v>7</v>
      </c>
      <c r="L49" s="1105" t="s">
        <v>480</v>
      </c>
      <c r="M49" s="1105" t="s">
        <v>480</v>
      </c>
      <c r="N49" s="1105" t="s">
        <v>15</v>
      </c>
      <c r="O49" s="1135"/>
      <c r="P49" s="1087" t="s">
        <v>193</v>
      </c>
      <c r="Q49" s="1829"/>
      <c r="R49" s="1097"/>
      <c r="S49" s="1093"/>
      <c r="T49" s="1135"/>
      <c r="U49" s="1087"/>
      <c r="V49" s="1829"/>
      <c r="W49" s="1135"/>
      <c r="X49" s="1087"/>
      <c r="Y49" s="1829"/>
    </row>
    <row r="50" spans="1:25" s="1106" customFormat="1" x14ac:dyDescent="0.2">
      <c r="A50" s="1827"/>
      <c r="B50" s="1833"/>
      <c r="C50" s="1089" t="s">
        <v>200</v>
      </c>
      <c r="D50" s="1129">
        <v>265000000</v>
      </c>
      <c r="E50" s="1089"/>
      <c r="F50" s="1089"/>
      <c r="G50" s="1089"/>
      <c r="H50" s="1089"/>
      <c r="I50" s="1089"/>
      <c r="J50" s="1089"/>
      <c r="K50" s="1089"/>
      <c r="L50" s="1089"/>
      <c r="M50" s="1089"/>
      <c r="N50" s="1089"/>
      <c r="O50" s="1136"/>
      <c r="P50" s="1090"/>
      <c r="Q50" s="1094"/>
      <c r="R50" s="1098"/>
      <c r="S50" s="1094"/>
      <c r="T50" s="1136"/>
      <c r="U50" s="1090"/>
      <c r="V50" s="1094"/>
      <c r="W50" s="1136"/>
      <c r="X50" s="1090"/>
      <c r="Y50" s="1094"/>
    </row>
    <row r="51" spans="1:25" s="1106" customFormat="1" ht="55.5" customHeight="1" x14ac:dyDescent="0.2">
      <c r="A51" s="1827"/>
      <c r="B51" s="1833" t="s">
        <v>206</v>
      </c>
      <c r="C51" s="1088" t="s">
        <v>192</v>
      </c>
      <c r="D51" s="1116">
        <v>100000000</v>
      </c>
      <c r="E51" s="1087" t="s">
        <v>193</v>
      </c>
      <c r="F51" s="1087" t="s">
        <v>193</v>
      </c>
      <c r="G51" s="1087" t="s">
        <v>65</v>
      </c>
      <c r="H51" s="1086" t="s">
        <v>478</v>
      </c>
      <c r="I51" s="1087" t="s">
        <v>7</v>
      </c>
      <c r="J51" s="1087" t="s">
        <v>7</v>
      </c>
      <c r="K51" s="1105" t="s">
        <v>479</v>
      </c>
      <c r="L51" s="1105" t="s">
        <v>417</v>
      </c>
      <c r="M51" s="1105" t="s">
        <v>10</v>
      </c>
      <c r="N51" s="1105" t="s">
        <v>15</v>
      </c>
      <c r="O51" s="1086" t="s">
        <v>1471</v>
      </c>
      <c r="P51" s="1087" t="s">
        <v>193</v>
      </c>
      <c r="Q51" s="1100" t="s">
        <v>1119</v>
      </c>
      <c r="R51" s="1097"/>
      <c r="S51" s="1095" t="s">
        <v>1119</v>
      </c>
      <c r="T51" s="1095" t="s">
        <v>2015</v>
      </c>
      <c r="U51" s="1087" t="s">
        <v>700</v>
      </c>
      <c r="V51" s="1100" t="s">
        <v>1781</v>
      </c>
      <c r="W51" s="1100" t="s">
        <v>2023</v>
      </c>
      <c r="X51" s="1087" t="s">
        <v>983</v>
      </c>
      <c r="Y51" s="1100"/>
    </row>
    <row r="52" spans="1:25" s="1106" customFormat="1" ht="15" x14ac:dyDescent="0.2">
      <c r="A52" s="1827"/>
      <c r="B52" s="1833"/>
      <c r="C52" s="1089" t="s">
        <v>200</v>
      </c>
      <c r="D52" s="1129">
        <v>100000000</v>
      </c>
      <c r="E52" s="1089"/>
      <c r="F52" s="1089"/>
      <c r="G52" s="1089"/>
      <c r="H52" s="1089"/>
      <c r="I52" s="1089"/>
      <c r="J52" s="1089"/>
      <c r="K52" s="1089"/>
      <c r="L52" s="1089"/>
      <c r="M52" s="1089"/>
      <c r="N52" s="1089"/>
      <c r="O52" s="1136"/>
      <c r="P52" s="1090"/>
      <c r="Q52" s="1094"/>
      <c r="R52" s="1098"/>
      <c r="S52" s="1094"/>
      <c r="T52" s="1462"/>
      <c r="U52" s="1090"/>
      <c r="V52" s="1094"/>
      <c r="W52" s="1462"/>
      <c r="X52" s="1090"/>
      <c r="Y52" s="1094"/>
    </row>
    <row r="53" spans="1:25" s="1106" customFormat="1" ht="56.25" customHeight="1" x14ac:dyDescent="0.2">
      <c r="A53" s="1827"/>
      <c r="B53" s="1833" t="s">
        <v>207</v>
      </c>
      <c r="C53" s="1086" t="s">
        <v>192</v>
      </c>
      <c r="D53" s="1116">
        <v>5000000</v>
      </c>
      <c r="E53" s="1087" t="s">
        <v>193</v>
      </c>
      <c r="F53" s="1087" t="s">
        <v>193</v>
      </c>
      <c r="G53" s="1087" t="s">
        <v>65</v>
      </c>
      <c r="H53" s="1086" t="s">
        <v>478</v>
      </c>
      <c r="I53" s="1087" t="s">
        <v>7</v>
      </c>
      <c r="J53" s="1087" t="s">
        <v>7</v>
      </c>
      <c r="K53" s="1105" t="s">
        <v>9</v>
      </c>
      <c r="L53" s="1105" t="s">
        <v>11</v>
      </c>
      <c r="M53" s="1105" t="s">
        <v>10</v>
      </c>
      <c r="N53" s="1105" t="s">
        <v>15</v>
      </c>
      <c r="O53" s="1135"/>
      <c r="P53" s="1087" t="s">
        <v>193</v>
      </c>
      <c r="Q53" s="1093"/>
      <c r="R53" s="1097"/>
      <c r="S53" s="1093"/>
      <c r="T53" s="1095" t="s">
        <v>2016</v>
      </c>
      <c r="U53" s="1087" t="s">
        <v>700</v>
      </c>
      <c r="V53" s="1086" t="s">
        <v>1783</v>
      </c>
      <c r="W53" s="1086" t="s">
        <v>2024</v>
      </c>
      <c r="X53" s="1087" t="s">
        <v>983</v>
      </c>
      <c r="Y53" s="1086"/>
    </row>
    <row r="54" spans="1:25" s="1106" customFormat="1" ht="36" x14ac:dyDescent="0.2">
      <c r="A54" s="1827"/>
      <c r="B54" s="1833"/>
      <c r="C54" s="1086" t="s">
        <v>194</v>
      </c>
      <c r="D54" s="1116">
        <v>7000000</v>
      </c>
      <c r="E54" s="1087" t="s">
        <v>193</v>
      </c>
      <c r="F54" s="1087" t="s">
        <v>193</v>
      </c>
      <c r="G54" s="1087" t="s">
        <v>65</v>
      </c>
      <c r="H54" s="1086" t="s">
        <v>478</v>
      </c>
      <c r="I54" s="1087" t="s">
        <v>7</v>
      </c>
      <c r="J54" s="1087" t="s">
        <v>7</v>
      </c>
      <c r="K54" s="1105" t="s">
        <v>9</v>
      </c>
      <c r="L54" s="1105" t="s">
        <v>11</v>
      </c>
      <c r="M54" s="1105" t="s">
        <v>10</v>
      </c>
      <c r="N54" s="1105" t="s">
        <v>15</v>
      </c>
      <c r="O54" s="1135"/>
      <c r="P54" s="1087" t="s">
        <v>193</v>
      </c>
      <c r="Q54" s="1829" t="s">
        <v>1113</v>
      </c>
      <c r="R54" s="1097"/>
      <c r="S54" s="1093"/>
      <c r="T54" s="1135"/>
      <c r="U54" s="1087"/>
      <c r="V54" s="1829"/>
      <c r="W54" s="1135"/>
      <c r="X54" s="1087"/>
      <c r="Y54" s="1829"/>
    </row>
    <row r="55" spans="1:25" s="1106" customFormat="1" ht="36" x14ac:dyDescent="0.2">
      <c r="A55" s="1827"/>
      <c r="B55" s="1833"/>
      <c r="C55" s="1086" t="s">
        <v>195</v>
      </c>
      <c r="D55" s="1116">
        <v>4000000</v>
      </c>
      <c r="E55" s="1087" t="s">
        <v>193</v>
      </c>
      <c r="F55" s="1087" t="s">
        <v>193</v>
      </c>
      <c r="G55" s="1087" t="s">
        <v>65</v>
      </c>
      <c r="H55" s="1086" t="s">
        <v>478</v>
      </c>
      <c r="I55" s="1087" t="s">
        <v>7</v>
      </c>
      <c r="J55" s="1087" t="s">
        <v>7</v>
      </c>
      <c r="K55" s="1105" t="s">
        <v>9</v>
      </c>
      <c r="L55" s="1105" t="s">
        <v>11</v>
      </c>
      <c r="M55" s="1105" t="s">
        <v>10</v>
      </c>
      <c r="N55" s="1105" t="s">
        <v>15</v>
      </c>
      <c r="O55" s="1135"/>
      <c r="P55" s="1087" t="s">
        <v>193</v>
      </c>
      <c r="Q55" s="1829"/>
      <c r="R55" s="1097"/>
      <c r="S55" s="1093"/>
      <c r="T55" s="1135"/>
      <c r="U55" s="1087"/>
      <c r="V55" s="1829"/>
      <c r="W55" s="1135"/>
      <c r="X55" s="1087"/>
      <c r="Y55" s="1829"/>
    </row>
    <row r="56" spans="1:25" s="1106" customFormat="1" ht="36" x14ac:dyDescent="0.2">
      <c r="A56" s="1827"/>
      <c r="B56" s="1833"/>
      <c r="C56" s="1086" t="s">
        <v>196</v>
      </c>
      <c r="D56" s="1116">
        <v>10000000</v>
      </c>
      <c r="E56" s="1087" t="s">
        <v>193</v>
      </c>
      <c r="F56" s="1087" t="s">
        <v>193</v>
      </c>
      <c r="G56" s="1087" t="s">
        <v>65</v>
      </c>
      <c r="H56" s="1086" t="s">
        <v>478</v>
      </c>
      <c r="I56" s="1087" t="s">
        <v>7</v>
      </c>
      <c r="J56" s="1087" t="s">
        <v>7</v>
      </c>
      <c r="K56" s="1105" t="s">
        <v>9</v>
      </c>
      <c r="L56" s="1105" t="s">
        <v>11</v>
      </c>
      <c r="M56" s="1105" t="s">
        <v>10</v>
      </c>
      <c r="N56" s="1105" t="s">
        <v>15</v>
      </c>
      <c r="O56" s="1135"/>
      <c r="P56" s="1087" t="s">
        <v>193</v>
      </c>
      <c r="Q56" s="1829"/>
      <c r="R56" s="1097"/>
      <c r="S56" s="1093"/>
      <c r="T56" s="1135"/>
      <c r="U56" s="1087"/>
      <c r="V56" s="1829"/>
      <c r="W56" s="1135"/>
      <c r="X56" s="1087"/>
      <c r="Y56" s="1829"/>
    </row>
    <row r="57" spans="1:25" s="1106" customFormat="1" ht="36" x14ac:dyDescent="0.2">
      <c r="A57" s="1827"/>
      <c r="B57" s="1833"/>
      <c r="C57" s="1086" t="s">
        <v>197</v>
      </c>
      <c r="D57" s="1116">
        <v>7000000</v>
      </c>
      <c r="E57" s="1087" t="s">
        <v>193</v>
      </c>
      <c r="F57" s="1087" t="s">
        <v>193</v>
      </c>
      <c r="G57" s="1087" t="s">
        <v>65</v>
      </c>
      <c r="H57" s="1086" t="s">
        <v>478</v>
      </c>
      <c r="I57" s="1087" t="s">
        <v>7</v>
      </c>
      <c r="J57" s="1087" t="s">
        <v>7</v>
      </c>
      <c r="K57" s="1105" t="s">
        <v>9</v>
      </c>
      <c r="L57" s="1105" t="s">
        <v>11</v>
      </c>
      <c r="M57" s="1105" t="s">
        <v>10</v>
      </c>
      <c r="N57" s="1105" t="s">
        <v>15</v>
      </c>
      <c r="O57" s="1135"/>
      <c r="P57" s="1087" t="s">
        <v>193</v>
      </c>
      <c r="Q57" s="1829"/>
      <c r="R57" s="1097"/>
      <c r="S57" s="1093"/>
      <c r="T57" s="1135"/>
      <c r="U57" s="1087"/>
      <c r="V57" s="1829"/>
      <c r="W57" s="1135"/>
      <c r="X57" s="1087"/>
      <c r="Y57" s="1829"/>
    </row>
    <row r="58" spans="1:25" s="1106" customFormat="1" ht="36" x14ac:dyDescent="0.2">
      <c r="A58" s="1827"/>
      <c r="B58" s="1833"/>
      <c r="C58" s="1086" t="s">
        <v>198</v>
      </c>
      <c r="D58" s="1116">
        <v>6000000</v>
      </c>
      <c r="E58" s="1087" t="s">
        <v>193</v>
      </c>
      <c r="F58" s="1087" t="s">
        <v>193</v>
      </c>
      <c r="G58" s="1087" t="s">
        <v>65</v>
      </c>
      <c r="H58" s="1086" t="s">
        <v>478</v>
      </c>
      <c r="I58" s="1087" t="s">
        <v>7</v>
      </c>
      <c r="J58" s="1087" t="s">
        <v>7</v>
      </c>
      <c r="K58" s="1105" t="s">
        <v>9</v>
      </c>
      <c r="L58" s="1105" t="s">
        <v>11</v>
      </c>
      <c r="M58" s="1105" t="s">
        <v>10</v>
      </c>
      <c r="N58" s="1105" t="s">
        <v>15</v>
      </c>
      <c r="O58" s="1135"/>
      <c r="P58" s="1087" t="s">
        <v>193</v>
      </c>
      <c r="Q58" s="1829"/>
      <c r="R58" s="1097"/>
      <c r="S58" s="1093"/>
      <c r="T58" s="1135"/>
      <c r="U58" s="1087"/>
      <c r="V58" s="1829"/>
      <c r="W58" s="1135"/>
      <c r="X58" s="1087"/>
      <c r="Y58" s="1829"/>
    </row>
    <row r="59" spans="1:25" s="1106" customFormat="1" ht="36" x14ac:dyDescent="0.2">
      <c r="A59" s="1827"/>
      <c r="B59" s="1833"/>
      <c r="C59" s="1086" t="s">
        <v>199</v>
      </c>
      <c r="D59" s="1116">
        <v>5000000</v>
      </c>
      <c r="E59" s="1087" t="s">
        <v>193</v>
      </c>
      <c r="F59" s="1087" t="s">
        <v>193</v>
      </c>
      <c r="G59" s="1087" t="s">
        <v>65</v>
      </c>
      <c r="H59" s="1086" t="s">
        <v>478</v>
      </c>
      <c r="I59" s="1087" t="s">
        <v>7</v>
      </c>
      <c r="J59" s="1087" t="s">
        <v>7</v>
      </c>
      <c r="K59" s="1105" t="s">
        <v>9</v>
      </c>
      <c r="L59" s="1105" t="s">
        <v>11</v>
      </c>
      <c r="M59" s="1105" t="s">
        <v>10</v>
      </c>
      <c r="N59" s="1105" t="s">
        <v>15</v>
      </c>
      <c r="O59" s="1135"/>
      <c r="P59" s="1087" t="s">
        <v>193</v>
      </c>
      <c r="Q59" s="1829"/>
      <c r="R59" s="1097"/>
      <c r="S59" s="1093"/>
      <c r="T59" s="1135"/>
      <c r="U59" s="1087"/>
      <c r="V59" s="1829"/>
      <c r="W59" s="1135"/>
      <c r="X59" s="1087"/>
      <c r="Y59" s="1829"/>
    </row>
    <row r="60" spans="1:25" s="1106" customFormat="1" x14ac:dyDescent="0.2">
      <c r="A60" s="1827"/>
      <c r="B60" s="1833"/>
      <c r="C60" s="1089" t="s">
        <v>200</v>
      </c>
      <c r="D60" s="1129">
        <v>44000000</v>
      </c>
      <c r="E60" s="1089"/>
      <c r="F60" s="1089"/>
      <c r="G60" s="1089"/>
      <c r="H60" s="1089"/>
      <c r="I60" s="1089"/>
      <c r="J60" s="1089"/>
      <c r="K60" s="1089"/>
      <c r="L60" s="1089"/>
      <c r="M60" s="1089"/>
      <c r="N60" s="1089"/>
      <c r="O60" s="1136"/>
      <c r="P60" s="1090"/>
      <c r="Q60" s="1094"/>
      <c r="R60" s="1098"/>
      <c r="S60" s="1094"/>
      <c r="T60" s="1136"/>
      <c r="U60" s="1090"/>
      <c r="V60" s="1094"/>
      <c r="W60" s="1136"/>
      <c r="X60" s="1090"/>
      <c r="Y60" s="1094"/>
    </row>
    <row r="61" spans="1:25" s="1106" customFormat="1" ht="36" x14ac:dyDescent="0.2">
      <c r="A61" s="1827"/>
      <c r="B61" s="1833" t="s">
        <v>208</v>
      </c>
      <c r="C61" s="1086" t="s">
        <v>192</v>
      </c>
      <c r="D61" s="1116">
        <v>12000000</v>
      </c>
      <c r="E61" s="1087" t="s">
        <v>193</v>
      </c>
      <c r="F61" s="1087" t="s">
        <v>193</v>
      </c>
      <c r="G61" s="1087" t="s">
        <v>65</v>
      </c>
      <c r="H61" s="1086" t="s">
        <v>478</v>
      </c>
      <c r="I61" s="1087" t="s">
        <v>7</v>
      </c>
      <c r="J61" s="1087" t="s">
        <v>7</v>
      </c>
      <c r="K61" s="1105" t="s">
        <v>9</v>
      </c>
      <c r="L61" s="1105" t="s">
        <v>417</v>
      </c>
      <c r="M61" s="1105" t="s">
        <v>10</v>
      </c>
      <c r="N61" s="1105" t="s">
        <v>15</v>
      </c>
      <c r="O61" s="1135"/>
      <c r="P61" s="1087" t="s">
        <v>193</v>
      </c>
      <c r="Q61" s="1093"/>
      <c r="R61" s="1097"/>
      <c r="S61" s="1093"/>
      <c r="T61" s="1086" t="s">
        <v>1698</v>
      </c>
      <c r="U61" s="1087" t="s">
        <v>193</v>
      </c>
      <c r="V61" s="1086"/>
      <c r="W61" s="1086"/>
      <c r="X61" s="1087" t="s">
        <v>193</v>
      </c>
      <c r="Y61" s="1086" t="s">
        <v>2025</v>
      </c>
    </row>
    <row r="62" spans="1:25" s="1106" customFormat="1" ht="36" x14ac:dyDescent="0.2">
      <c r="A62" s="1827"/>
      <c r="B62" s="1833"/>
      <c r="C62" s="1086" t="s">
        <v>194</v>
      </c>
      <c r="D62" s="1116">
        <v>12000000</v>
      </c>
      <c r="E62" s="1087" t="s">
        <v>193</v>
      </c>
      <c r="F62" s="1087" t="s">
        <v>193</v>
      </c>
      <c r="G62" s="1087" t="s">
        <v>65</v>
      </c>
      <c r="H62" s="1086" t="s">
        <v>478</v>
      </c>
      <c r="I62" s="1087" t="s">
        <v>7</v>
      </c>
      <c r="J62" s="1087" t="s">
        <v>7</v>
      </c>
      <c r="K62" s="1105" t="s">
        <v>9</v>
      </c>
      <c r="L62" s="1105" t="s">
        <v>417</v>
      </c>
      <c r="M62" s="1105" t="s">
        <v>10</v>
      </c>
      <c r="N62" s="1105" t="s">
        <v>15</v>
      </c>
      <c r="O62" s="1135"/>
      <c r="P62" s="1087" t="s">
        <v>193</v>
      </c>
      <c r="Q62" s="1829" t="s">
        <v>1113</v>
      </c>
      <c r="R62" s="1097"/>
      <c r="S62" s="1093"/>
      <c r="T62" s="1135"/>
      <c r="U62" s="1087"/>
      <c r="V62" s="1829"/>
      <c r="W62" s="1135"/>
      <c r="X62" s="1087"/>
      <c r="Y62" s="1829"/>
    </row>
    <row r="63" spans="1:25" s="1106" customFormat="1" ht="36" x14ac:dyDescent="0.2">
      <c r="A63" s="1827"/>
      <c r="B63" s="1833"/>
      <c r="C63" s="1086" t="s">
        <v>196</v>
      </c>
      <c r="D63" s="1116">
        <v>12000000</v>
      </c>
      <c r="E63" s="1087" t="s">
        <v>193</v>
      </c>
      <c r="F63" s="1087" t="s">
        <v>193</v>
      </c>
      <c r="G63" s="1087" t="s">
        <v>65</v>
      </c>
      <c r="H63" s="1086" t="s">
        <v>478</v>
      </c>
      <c r="I63" s="1087" t="s">
        <v>7</v>
      </c>
      <c r="J63" s="1087" t="s">
        <v>7</v>
      </c>
      <c r="K63" s="1105" t="s">
        <v>9</v>
      </c>
      <c r="L63" s="1105" t="s">
        <v>417</v>
      </c>
      <c r="M63" s="1105" t="s">
        <v>10</v>
      </c>
      <c r="N63" s="1105" t="s">
        <v>15</v>
      </c>
      <c r="O63" s="1135"/>
      <c r="P63" s="1087" t="s">
        <v>193</v>
      </c>
      <c r="Q63" s="1829"/>
      <c r="R63" s="1097"/>
      <c r="S63" s="1093"/>
      <c r="T63" s="1135"/>
      <c r="U63" s="1087"/>
      <c r="V63" s="1829"/>
      <c r="W63" s="1135"/>
      <c r="X63" s="1087"/>
      <c r="Y63" s="1829"/>
    </row>
    <row r="64" spans="1:25" s="1106" customFormat="1" ht="36" x14ac:dyDescent="0.2">
      <c r="A64" s="1827"/>
      <c r="B64" s="1833"/>
      <c r="C64" s="1086" t="s">
        <v>197</v>
      </c>
      <c r="D64" s="1116">
        <v>8000000</v>
      </c>
      <c r="E64" s="1087" t="s">
        <v>193</v>
      </c>
      <c r="F64" s="1087" t="s">
        <v>193</v>
      </c>
      <c r="G64" s="1087" t="s">
        <v>65</v>
      </c>
      <c r="H64" s="1086" t="s">
        <v>478</v>
      </c>
      <c r="I64" s="1087" t="s">
        <v>7</v>
      </c>
      <c r="J64" s="1087" t="s">
        <v>7</v>
      </c>
      <c r="K64" s="1105" t="s">
        <v>9</v>
      </c>
      <c r="L64" s="1105" t="s">
        <v>417</v>
      </c>
      <c r="M64" s="1105" t="s">
        <v>10</v>
      </c>
      <c r="N64" s="1105" t="s">
        <v>15</v>
      </c>
      <c r="O64" s="1135"/>
      <c r="P64" s="1087" t="s">
        <v>193</v>
      </c>
      <c r="Q64" s="1829"/>
      <c r="R64" s="1097"/>
      <c r="S64" s="1093"/>
      <c r="T64" s="1135"/>
      <c r="U64" s="1087"/>
      <c r="V64" s="1829"/>
      <c r="W64" s="1135"/>
      <c r="X64" s="1087"/>
      <c r="Y64" s="1829"/>
    </row>
    <row r="65" spans="1:25" s="1106" customFormat="1" ht="36" x14ac:dyDescent="0.2">
      <c r="A65" s="1827"/>
      <c r="B65" s="1833"/>
      <c r="C65" s="1086" t="s">
        <v>198</v>
      </c>
      <c r="D65" s="1116">
        <v>12000000</v>
      </c>
      <c r="E65" s="1087" t="s">
        <v>193</v>
      </c>
      <c r="F65" s="1087" t="s">
        <v>193</v>
      </c>
      <c r="G65" s="1087" t="s">
        <v>65</v>
      </c>
      <c r="H65" s="1086" t="s">
        <v>478</v>
      </c>
      <c r="I65" s="1087" t="s">
        <v>7</v>
      </c>
      <c r="J65" s="1087" t="s">
        <v>7</v>
      </c>
      <c r="K65" s="1105" t="s">
        <v>9</v>
      </c>
      <c r="L65" s="1105" t="s">
        <v>417</v>
      </c>
      <c r="M65" s="1105" t="s">
        <v>10</v>
      </c>
      <c r="N65" s="1105" t="s">
        <v>15</v>
      </c>
      <c r="O65" s="1135"/>
      <c r="P65" s="1087" t="s">
        <v>193</v>
      </c>
      <c r="Q65" s="1829"/>
      <c r="R65" s="1097"/>
      <c r="S65" s="1093"/>
      <c r="T65" s="1135"/>
      <c r="U65" s="1087"/>
      <c r="V65" s="1829"/>
      <c r="W65" s="1135"/>
      <c r="X65" s="1087"/>
      <c r="Y65" s="1829"/>
    </row>
    <row r="66" spans="1:25" s="1106" customFormat="1" ht="36" x14ac:dyDescent="0.2">
      <c r="A66" s="1827"/>
      <c r="B66" s="1833"/>
      <c r="C66" s="1086" t="s">
        <v>199</v>
      </c>
      <c r="D66" s="1116">
        <v>5000000</v>
      </c>
      <c r="E66" s="1087" t="s">
        <v>193</v>
      </c>
      <c r="F66" s="1087" t="s">
        <v>193</v>
      </c>
      <c r="G66" s="1087" t="s">
        <v>65</v>
      </c>
      <c r="H66" s="1086" t="s">
        <v>478</v>
      </c>
      <c r="I66" s="1087" t="s">
        <v>7</v>
      </c>
      <c r="J66" s="1087" t="s">
        <v>7</v>
      </c>
      <c r="K66" s="1105" t="s">
        <v>9</v>
      </c>
      <c r="L66" s="1105" t="s">
        <v>417</v>
      </c>
      <c r="M66" s="1105" t="s">
        <v>10</v>
      </c>
      <c r="N66" s="1105" t="s">
        <v>15</v>
      </c>
      <c r="O66" s="1135"/>
      <c r="P66" s="1087" t="s">
        <v>193</v>
      </c>
      <c r="Q66" s="1829"/>
      <c r="R66" s="1097"/>
      <c r="S66" s="1093"/>
      <c r="T66" s="1135"/>
      <c r="U66" s="1087"/>
      <c r="V66" s="1829"/>
      <c r="W66" s="1135"/>
      <c r="X66" s="1087"/>
      <c r="Y66" s="1829"/>
    </row>
    <row r="67" spans="1:25" s="1106" customFormat="1" x14ac:dyDescent="0.2">
      <c r="A67" s="1827"/>
      <c r="B67" s="1833"/>
      <c r="C67" s="1089" t="s">
        <v>200</v>
      </c>
      <c r="D67" s="1129">
        <v>61000000</v>
      </c>
      <c r="E67" s="1089"/>
      <c r="F67" s="1089"/>
      <c r="G67" s="1089"/>
      <c r="H67" s="1089"/>
      <c r="I67" s="1089"/>
      <c r="J67" s="1089"/>
      <c r="K67" s="1089"/>
      <c r="L67" s="1089"/>
      <c r="M67" s="1089"/>
      <c r="N67" s="1089"/>
      <c r="O67" s="1136"/>
      <c r="P67" s="1090"/>
      <c r="Q67" s="1094"/>
      <c r="R67" s="1098"/>
      <c r="S67" s="1094"/>
      <c r="T67" s="1136"/>
      <c r="U67" s="1090"/>
      <c r="V67" s="1094"/>
      <c r="W67" s="1136"/>
      <c r="X67" s="1090"/>
      <c r="Y67" s="1094"/>
    </row>
    <row r="68" spans="1:25" s="1106" customFormat="1" ht="43.5" customHeight="1" x14ac:dyDescent="0.2">
      <c r="A68" s="1827"/>
      <c r="B68" s="1833" t="s">
        <v>209</v>
      </c>
      <c r="C68" s="1086" t="s">
        <v>192</v>
      </c>
      <c r="D68" s="1116">
        <v>15000000</v>
      </c>
      <c r="E68" s="1087" t="s">
        <v>193</v>
      </c>
      <c r="F68" s="1087" t="s">
        <v>193</v>
      </c>
      <c r="G68" s="1087" t="s">
        <v>65</v>
      </c>
      <c r="H68" s="1086" t="s">
        <v>478</v>
      </c>
      <c r="I68" s="1087" t="s">
        <v>7</v>
      </c>
      <c r="J68" s="1087" t="s">
        <v>7</v>
      </c>
      <c r="K68" s="1105" t="s">
        <v>9</v>
      </c>
      <c r="L68" s="1105" t="s">
        <v>417</v>
      </c>
      <c r="M68" s="1105" t="s">
        <v>10</v>
      </c>
      <c r="N68" s="1105" t="s">
        <v>15</v>
      </c>
      <c r="O68" s="1135"/>
      <c r="P68" s="1087" t="s">
        <v>193</v>
      </c>
      <c r="Q68" s="1093"/>
      <c r="R68" s="1097"/>
      <c r="S68" s="1093"/>
      <c r="T68" s="1095" t="s">
        <v>2017</v>
      </c>
      <c r="U68" s="1087" t="s">
        <v>1043</v>
      </c>
      <c r="V68" s="1086" t="s">
        <v>1782</v>
      </c>
      <c r="W68" s="1086" t="s">
        <v>2026</v>
      </c>
      <c r="X68" s="1087" t="s">
        <v>983</v>
      </c>
      <c r="Y68" s="1086"/>
    </row>
    <row r="69" spans="1:25" s="1106" customFormat="1" ht="36" x14ac:dyDescent="0.2">
      <c r="A69" s="1827"/>
      <c r="B69" s="1833"/>
      <c r="C69" s="1086" t="s">
        <v>194</v>
      </c>
      <c r="D69" s="1116">
        <v>12000000</v>
      </c>
      <c r="E69" s="1087" t="s">
        <v>193</v>
      </c>
      <c r="F69" s="1087" t="s">
        <v>193</v>
      </c>
      <c r="G69" s="1087" t="s">
        <v>65</v>
      </c>
      <c r="H69" s="1086" t="s">
        <v>478</v>
      </c>
      <c r="I69" s="1087" t="s">
        <v>7</v>
      </c>
      <c r="J69" s="1087" t="s">
        <v>7</v>
      </c>
      <c r="K69" s="1105" t="s">
        <v>9</v>
      </c>
      <c r="L69" s="1105" t="s">
        <v>417</v>
      </c>
      <c r="M69" s="1105" t="s">
        <v>10</v>
      </c>
      <c r="N69" s="1105" t="s">
        <v>15</v>
      </c>
      <c r="O69" s="1135"/>
      <c r="P69" s="1087" t="s">
        <v>193</v>
      </c>
      <c r="Q69" s="1829" t="s">
        <v>1113</v>
      </c>
      <c r="R69" s="1097"/>
      <c r="S69" s="1093"/>
      <c r="T69" s="1135"/>
      <c r="U69" s="1087"/>
      <c r="V69" s="1829"/>
      <c r="W69" s="1135"/>
      <c r="X69" s="1087"/>
      <c r="Y69" s="1829"/>
    </row>
    <row r="70" spans="1:25" s="1106" customFormat="1" ht="36" x14ac:dyDescent="0.2">
      <c r="A70" s="1827"/>
      <c r="B70" s="1833"/>
      <c r="C70" s="1086" t="s">
        <v>195</v>
      </c>
      <c r="D70" s="1116">
        <v>5000000</v>
      </c>
      <c r="E70" s="1087" t="s">
        <v>193</v>
      </c>
      <c r="F70" s="1087" t="s">
        <v>193</v>
      </c>
      <c r="G70" s="1087" t="s">
        <v>65</v>
      </c>
      <c r="H70" s="1086" t="s">
        <v>478</v>
      </c>
      <c r="I70" s="1087" t="s">
        <v>7</v>
      </c>
      <c r="J70" s="1087" t="s">
        <v>7</v>
      </c>
      <c r="K70" s="1105" t="s">
        <v>9</v>
      </c>
      <c r="L70" s="1105" t="s">
        <v>417</v>
      </c>
      <c r="M70" s="1105" t="s">
        <v>10</v>
      </c>
      <c r="N70" s="1105" t="s">
        <v>15</v>
      </c>
      <c r="O70" s="1135"/>
      <c r="P70" s="1087" t="s">
        <v>193</v>
      </c>
      <c r="Q70" s="1829"/>
      <c r="R70" s="1097"/>
      <c r="S70" s="1093"/>
      <c r="T70" s="1135"/>
      <c r="U70" s="1087"/>
      <c r="V70" s="1829"/>
      <c r="W70" s="1135"/>
      <c r="X70" s="1087"/>
      <c r="Y70" s="1829"/>
    </row>
    <row r="71" spans="1:25" s="1106" customFormat="1" ht="36" x14ac:dyDescent="0.2">
      <c r="A71" s="1827"/>
      <c r="B71" s="1833"/>
      <c r="C71" s="1086" t="s">
        <v>196</v>
      </c>
      <c r="D71" s="1116">
        <v>8000000</v>
      </c>
      <c r="E71" s="1087" t="s">
        <v>193</v>
      </c>
      <c r="F71" s="1087" t="s">
        <v>193</v>
      </c>
      <c r="G71" s="1087" t="s">
        <v>65</v>
      </c>
      <c r="H71" s="1086" t="s">
        <v>478</v>
      </c>
      <c r="I71" s="1087" t="s">
        <v>7</v>
      </c>
      <c r="J71" s="1087" t="s">
        <v>7</v>
      </c>
      <c r="K71" s="1105" t="s">
        <v>9</v>
      </c>
      <c r="L71" s="1105" t="s">
        <v>417</v>
      </c>
      <c r="M71" s="1105" t="s">
        <v>10</v>
      </c>
      <c r="N71" s="1105" t="s">
        <v>15</v>
      </c>
      <c r="O71" s="1135"/>
      <c r="P71" s="1087" t="s">
        <v>193</v>
      </c>
      <c r="Q71" s="1829"/>
      <c r="R71" s="1097"/>
      <c r="S71" s="1093"/>
      <c r="T71" s="1135"/>
      <c r="U71" s="1087"/>
      <c r="V71" s="1829"/>
      <c r="W71" s="1135"/>
      <c r="X71" s="1087"/>
      <c r="Y71" s="1829"/>
    </row>
    <row r="72" spans="1:25" s="1106" customFormat="1" ht="36" x14ac:dyDescent="0.2">
      <c r="A72" s="1827"/>
      <c r="B72" s="1833"/>
      <c r="C72" s="1086" t="s">
        <v>197</v>
      </c>
      <c r="D72" s="1116">
        <v>8000000</v>
      </c>
      <c r="E72" s="1087" t="s">
        <v>193</v>
      </c>
      <c r="F72" s="1087" t="s">
        <v>193</v>
      </c>
      <c r="G72" s="1087" t="s">
        <v>65</v>
      </c>
      <c r="H72" s="1086" t="s">
        <v>478</v>
      </c>
      <c r="I72" s="1087" t="s">
        <v>7</v>
      </c>
      <c r="J72" s="1087" t="s">
        <v>7</v>
      </c>
      <c r="K72" s="1105" t="s">
        <v>9</v>
      </c>
      <c r="L72" s="1105" t="s">
        <v>417</v>
      </c>
      <c r="M72" s="1105" t="s">
        <v>10</v>
      </c>
      <c r="N72" s="1105" t="s">
        <v>15</v>
      </c>
      <c r="O72" s="1135"/>
      <c r="P72" s="1087" t="s">
        <v>193</v>
      </c>
      <c r="Q72" s="1829"/>
      <c r="R72" s="1097"/>
      <c r="S72" s="1093"/>
      <c r="T72" s="1135"/>
      <c r="U72" s="1087"/>
      <c r="V72" s="1829"/>
      <c r="W72" s="1135"/>
      <c r="X72" s="1087"/>
      <c r="Y72" s="1829"/>
    </row>
    <row r="73" spans="1:25" s="1106" customFormat="1" ht="36" x14ac:dyDescent="0.2">
      <c r="A73" s="1827"/>
      <c r="B73" s="1833"/>
      <c r="C73" s="1086" t="s">
        <v>198</v>
      </c>
      <c r="D73" s="1116">
        <v>10000000</v>
      </c>
      <c r="E73" s="1087" t="s">
        <v>193</v>
      </c>
      <c r="F73" s="1087" t="s">
        <v>193</v>
      </c>
      <c r="G73" s="1087" t="s">
        <v>65</v>
      </c>
      <c r="H73" s="1086" t="s">
        <v>478</v>
      </c>
      <c r="I73" s="1087" t="s">
        <v>7</v>
      </c>
      <c r="J73" s="1087" t="s">
        <v>7</v>
      </c>
      <c r="K73" s="1105" t="s">
        <v>9</v>
      </c>
      <c r="L73" s="1105" t="s">
        <v>417</v>
      </c>
      <c r="M73" s="1105" t="s">
        <v>10</v>
      </c>
      <c r="N73" s="1105" t="s">
        <v>15</v>
      </c>
      <c r="O73" s="1135"/>
      <c r="P73" s="1087" t="s">
        <v>193</v>
      </c>
      <c r="Q73" s="1829"/>
      <c r="R73" s="1097"/>
      <c r="S73" s="1093"/>
      <c r="T73" s="1135"/>
      <c r="U73" s="1087"/>
      <c r="V73" s="1829"/>
      <c r="W73" s="1135"/>
      <c r="X73" s="1087"/>
      <c r="Y73" s="1829"/>
    </row>
    <row r="74" spans="1:25" s="1106" customFormat="1" ht="36" x14ac:dyDescent="0.2">
      <c r="A74" s="1827"/>
      <c r="B74" s="1833"/>
      <c r="C74" s="1086" t="s">
        <v>199</v>
      </c>
      <c r="D74" s="1116">
        <v>6000000</v>
      </c>
      <c r="E74" s="1087" t="s">
        <v>193</v>
      </c>
      <c r="F74" s="1087" t="s">
        <v>193</v>
      </c>
      <c r="G74" s="1087" t="s">
        <v>65</v>
      </c>
      <c r="H74" s="1086" t="s">
        <v>478</v>
      </c>
      <c r="I74" s="1087" t="s">
        <v>7</v>
      </c>
      <c r="J74" s="1087" t="s">
        <v>7</v>
      </c>
      <c r="K74" s="1105" t="s">
        <v>9</v>
      </c>
      <c r="L74" s="1105" t="s">
        <v>417</v>
      </c>
      <c r="M74" s="1105" t="s">
        <v>10</v>
      </c>
      <c r="N74" s="1105" t="s">
        <v>15</v>
      </c>
      <c r="O74" s="1135"/>
      <c r="P74" s="1087" t="s">
        <v>193</v>
      </c>
      <c r="Q74" s="1829"/>
      <c r="R74" s="1097"/>
      <c r="S74" s="1093"/>
      <c r="T74" s="1135"/>
      <c r="U74" s="1087"/>
      <c r="V74" s="1829"/>
      <c r="W74" s="1135"/>
      <c r="X74" s="1087"/>
      <c r="Y74" s="1829"/>
    </row>
    <row r="75" spans="1:25" s="1106" customFormat="1" x14ac:dyDescent="0.2">
      <c r="A75" s="1827"/>
      <c r="B75" s="1833"/>
      <c r="C75" s="1089" t="s">
        <v>200</v>
      </c>
      <c r="D75" s="1129">
        <v>64000000</v>
      </c>
      <c r="E75" s="1089"/>
      <c r="F75" s="1089"/>
      <c r="G75" s="1089"/>
      <c r="H75" s="1089"/>
      <c r="I75" s="1089"/>
      <c r="J75" s="1089"/>
      <c r="K75" s="1089"/>
      <c r="L75" s="1089"/>
      <c r="M75" s="1089"/>
      <c r="N75" s="1089"/>
      <c r="O75" s="1136"/>
      <c r="P75" s="1090"/>
      <c r="Q75" s="1094"/>
      <c r="R75" s="1098"/>
      <c r="S75" s="1094"/>
      <c r="T75" s="1136"/>
      <c r="U75" s="1090"/>
      <c r="V75" s="1094"/>
      <c r="W75" s="1136"/>
      <c r="X75" s="1090"/>
      <c r="Y75" s="1094"/>
    </row>
    <row r="76" spans="1:25" s="1106" customFormat="1" ht="36" x14ac:dyDescent="0.2">
      <c r="A76" s="1827"/>
      <c r="B76" s="1833" t="s">
        <v>210</v>
      </c>
      <c r="C76" s="1086" t="s">
        <v>192</v>
      </c>
      <c r="D76" s="1116">
        <v>261700000</v>
      </c>
      <c r="E76" s="1087" t="s">
        <v>193</v>
      </c>
      <c r="F76" s="1087" t="s">
        <v>193</v>
      </c>
      <c r="G76" s="1087" t="s">
        <v>65</v>
      </c>
      <c r="H76" s="1086" t="s">
        <v>478</v>
      </c>
      <c r="I76" s="1105" t="s">
        <v>5</v>
      </c>
      <c r="J76" s="1087" t="s">
        <v>7</v>
      </c>
      <c r="K76" s="1105" t="s">
        <v>6</v>
      </c>
      <c r="L76" s="1105" t="s">
        <v>480</v>
      </c>
      <c r="M76" s="1105" t="s">
        <v>480</v>
      </c>
      <c r="N76" s="1105" t="s">
        <v>15</v>
      </c>
      <c r="O76" s="1086" t="s">
        <v>1472</v>
      </c>
      <c r="P76" s="1087" t="s">
        <v>1039</v>
      </c>
      <c r="Q76" s="1101" t="s">
        <v>1463</v>
      </c>
      <c r="R76" s="1099" t="s">
        <v>1121</v>
      </c>
      <c r="S76" s="1095" t="s">
        <v>1122</v>
      </c>
      <c r="T76" s="1086" t="s">
        <v>1699</v>
      </c>
      <c r="U76" s="1087" t="s">
        <v>1039</v>
      </c>
      <c r="V76" s="1101"/>
      <c r="W76" s="1086" t="s">
        <v>2027</v>
      </c>
      <c r="X76" s="1087" t="s">
        <v>983</v>
      </c>
      <c r="Y76" s="1101"/>
    </row>
    <row r="77" spans="1:25" s="1106" customFormat="1" ht="36" x14ac:dyDescent="0.2">
      <c r="A77" s="1827"/>
      <c r="B77" s="1833"/>
      <c r="C77" s="1086" t="s">
        <v>194</v>
      </c>
      <c r="D77" s="1116">
        <v>46000000</v>
      </c>
      <c r="E77" s="1087" t="s">
        <v>193</v>
      </c>
      <c r="F77" s="1087" t="s">
        <v>193</v>
      </c>
      <c r="G77" s="1087" t="s">
        <v>65</v>
      </c>
      <c r="H77" s="1086" t="s">
        <v>478</v>
      </c>
      <c r="I77" s="1105" t="s">
        <v>5</v>
      </c>
      <c r="J77" s="1087" t="s">
        <v>7</v>
      </c>
      <c r="K77" s="1105" t="s">
        <v>6</v>
      </c>
      <c r="L77" s="1105" t="s">
        <v>480</v>
      </c>
      <c r="M77" s="1105" t="s">
        <v>480</v>
      </c>
      <c r="N77" s="1105" t="s">
        <v>15</v>
      </c>
      <c r="O77" s="1135"/>
      <c r="P77" s="1087" t="s">
        <v>193</v>
      </c>
      <c r="Q77" s="1829" t="s">
        <v>1113</v>
      </c>
      <c r="R77" s="1097"/>
      <c r="S77" s="1093"/>
      <c r="T77" s="1135"/>
      <c r="U77" s="1087"/>
      <c r="V77" s="1829"/>
      <c r="W77" s="1135"/>
      <c r="X77" s="1087"/>
      <c r="Y77" s="1829"/>
    </row>
    <row r="78" spans="1:25" s="1106" customFormat="1" ht="36" x14ac:dyDescent="0.2">
      <c r="A78" s="1827"/>
      <c r="B78" s="1833"/>
      <c r="C78" s="1086" t="s">
        <v>195</v>
      </c>
      <c r="D78" s="1116">
        <v>53000000</v>
      </c>
      <c r="E78" s="1087" t="s">
        <v>193</v>
      </c>
      <c r="F78" s="1087" t="s">
        <v>193</v>
      </c>
      <c r="G78" s="1087" t="s">
        <v>65</v>
      </c>
      <c r="H78" s="1086" t="s">
        <v>478</v>
      </c>
      <c r="I78" s="1105" t="s">
        <v>5</v>
      </c>
      <c r="J78" s="1087" t="s">
        <v>7</v>
      </c>
      <c r="K78" s="1105" t="s">
        <v>6</v>
      </c>
      <c r="L78" s="1105" t="s">
        <v>480</v>
      </c>
      <c r="M78" s="1105" t="s">
        <v>480</v>
      </c>
      <c r="N78" s="1105" t="s">
        <v>15</v>
      </c>
      <c r="O78" s="1135"/>
      <c r="P78" s="1087" t="s">
        <v>193</v>
      </c>
      <c r="Q78" s="1829"/>
      <c r="R78" s="1097"/>
      <c r="S78" s="1093"/>
      <c r="T78" s="1135"/>
      <c r="U78" s="1087"/>
      <c r="V78" s="1829"/>
      <c r="W78" s="1135"/>
      <c r="X78" s="1087"/>
      <c r="Y78" s="1829"/>
    </row>
    <row r="79" spans="1:25" s="1106" customFormat="1" ht="36" x14ac:dyDescent="0.2">
      <c r="A79" s="1827"/>
      <c r="B79" s="1833"/>
      <c r="C79" s="1086" t="s">
        <v>196</v>
      </c>
      <c r="D79" s="1116">
        <v>56000000</v>
      </c>
      <c r="E79" s="1087" t="s">
        <v>193</v>
      </c>
      <c r="F79" s="1087" t="s">
        <v>193</v>
      </c>
      <c r="G79" s="1087" t="s">
        <v>65</v>
      </c>
      <c r="H79" s="1086" t="s">
        <v>478</v>
      </c>
      <c r="I79" s="1105" t="s">
        <v>5</v>
      </c>
      <c r="J79" s="1087" t="s">
        <v>7</v>
      </c>
      <c r="K79" s="1105" t="s">
        <v>6</v>
      </c>
      <c r="L79" s="1105" t="s">
        <v>480</v>
      </c>
      <c r="M79" s="1105" t="s">
        <v>480</v>
      </c>
      <c r="N79" s="1105" t="s">
        <v>15</v>
      </c>
      <c r="O79" s="1135"/>
      <c r="P79" s="1087" t="s">
        <v>193</v>
      </c>
      <c r="Q79" s="1829"/>
      <c r="R79" s="1097"/>
      <c r="S79" s="1093"/>
      <c r="T79" s="1135"/>
      <c r="U79" s="1087"/>
      <c r="V79" s="1829"/>
      <c r="W79" s="1135"/>
      <c r="X79" s="1087"/>
      <c r="Y79" s="1829"/>
    </row>
    <row r="80" spans="1:25" s="1106" customFormat="1" ht="36" x14ac:dyDescent="0.2">
      <c r="A80" s="1827"/>
      <c r="B80" s="1833"/>
      <c r="C80" s="1086" t="s">
        <v>197</v>
      </c>
      <c r="D80" s="1116">
        <v>61000000</v>
      </c>
      <c r="E80" s="1087" t="s">
        <v>193</v>
      </c>
      <c r="F80" s="1087" t="s">
        <v>193</v>
      </c>
      <c r="G80" s="1087" t="s">
        <v>65</v>
      </c>
      <c r="H80" s="1086" t="s">
        <v>478</v>
      </c>
      <c r="I80" s="1105" t="s">
        <v>5</v>
      </c>
      <c r="J80" s="1087" t="s">
        <v>7</v>
      </c>
      <c r="K80" s="1105" t="s">
        <v>6</v>
      </c>
      <c r="L80" s="1105" t="s">
        <v>480</v>
      </c>
      <c r="M80" s="1105" t="s">
        <v>480</v>
      </c>
      <c r="N80" s="1105" t="s">
        <v>15</v>
      </c>
      <c r="O80" s="1135"/>
      <c r="P80" s="1087" t="s">
        <v>193</v>
      </c>
      <c r="Q80" s="1829"/>
      <c r="R80" s="1097"/>
      <c r="S80" s="1093"/>
      <c r="T80" s="1135"/>
      <c r="U80" s="1087"/>
      <c r="V80" s="1829"/>
      <c r="W80" s="1135"/>
      <c r="X80" s="1087"/>
      <c r="Y80" s="1829"/>
    </row>
    <row r="81" spans="1:25" s="1106" customFormat="1" ht="36" x14ac:dyDescent="0.2">
      <c r="A81" s="1827"/>
      <c r="B81" s="1833"/>
      <c r="C81" s="1086" t="s">
        <v>198</v>
      </c>
      <c r="D81" s="1116">
        <v>50000000</v>
      </c>
      <c r="E81" s="1087" t="s">
        <v>193</v>
      </c>
      <c r="F81" s="1087" t="s">
        <v>193</v>
      </c>
      <c r="G81" s="1087" t="s">
        <v>65</v>
      </c>
      <c r="H81" s="1086" t="s">
        <v>478</v>
      </c>
      <c r="I81" s="1105" t="s">
        <v>5</v>
      </c>
      <c r="J81" s="1087" t="s">
        <v>7</v>
      </c>
      <c r="K81" s="1105" t="s">
        <v>6</v>
      </c>
      <c r="L81" s="1105" t="s">
        <v>480</v>
      </c>
      <c r="M81" s="1105" t="s">
        <v>480</v>
      </c>
      <c r="N81" s="1105" t="s">
        <v>15</v>
      </c>
      <c r="O81" s="1135"/>
      <c r="P81" s="1087" t="s">
        <v>193</v>
      </c>
      <c r="Q81" s="1829"/>
      <c r="R81" s="1097"/>
      <c r="S81" s="1093"/>
      <c r="T81" s="1135"/>
      <c r="U81" s="1087"/>
      <c r="V81" s="1829"/>
      <c r="W81" s="1135"/>
      <c r="X81" s="1087"/>
      <c r="Y81" s="1829"/>
    </row>
    <row r="82" spans="1:25" s="1106" customFormat="1" ht="36" x14ac:dyDescent="0.2">
      <c r="A82" s="1827"/>
      <c r="B82" s="1833"/>
      <c r="C82" s="1086" t="s">
        <v>199</v>
      </c>
      <c r="D82" s="1116">
        <v>38000000</v>
      </c>
      <c r="E82" s="1087" t="s">
        <v>193</v>
      </c>
      <c r="F82" s="1087" t="s">
        <v>193</v>
      </c>
      <c r="G82" s="1087" t="s">
        <v>65</v>
      </c>
      <c r="H82" s="1086" t="s">
        <v>478</v>
      </c>
      <c r="I82" s="1105" t="s">
        <v>5</v>
      </c>
      <c r="J82" s="1087" t="s">
        <v>7</v>
      </c>
      <c r="K82" s="1105" t="s">
        <v>6</v>
      </c>
      <c r="L82" s="1105" t="s">
        <v>480</v>
      </c>
      <c r="M82" s="1105" t="s">
        <v>480</v>
      </c>
      <c r="N82" s="1105" t="s">
        <v>15</v>
      </c>
      <c r="O82" s="1135"/>
      <c r="P82" s="1087" t="s">
        <v>193</v>
      </c>
      <c r="Q82" s="1829"/>
      <c r="R82" s="1097"/>
      <c r="S82" s="1093"/>
      <c r="T82" s="1135"/>
      <c r="U82" s="1087"/>
      <c r="V82" s="1829"/>
      <c r="W82" s="1135"/>
      <c r="X82" s="1087"/>
      <c r="Y82" s="1829"/>
    </row>
    <row r="83" spans="1:25" s="1106" customFormat="1" x14ac:dyDescent="0.2">
      <c r="A83" s="1827"/>
      <c r="B83" s="1833"/>
      <c r="C83" s="1089" t="s">
        <v>200</v>
      </c>
      <c r="D83" s="1129">
        <v>565700000</v>
      </c>
      <c r="E83" s="1089"/>
      <c r="F83" s="1089"/>
      <c r="G83" s="1089"/>
      <c r="H83" s="1089"/>
      <c r="I83" s="1089"/>
      <c r="J83" s="1089"/>
      <c r="K83" s="1089"/>
      <c r="L83" s="1089"/>
      <c r="M83" s="1089"/>
      <c r="N83" s="1089"/>
      <c r="O83" s="1136"/>
      <c r="P83" s="1090"/>
      <c r="Q83" s="1094"/>
      <c r="R83" s="1098"/>
      <c r="S83" s="1094"/>
      <c r="T83" s="1136"/>
      <c r="U83" s="1090"/>
      <c r="V83" s="1094"/>
      <c r="W83" s="1136"/>
      <c r="X83" s="1090"/>
      <c r="Y83" s="1094"/>
    </row>
    <row r="84" spans="1:25" s="1106" customFormat="1" ht="36" x14ac:dyDescent="0.2">
      <c r="A84" s="1827"/>
      <c r="B84" s="1833" t="s">
        <v>211</v>
      </c>
      <c r="C84" s="1086" t="s">
        <v>192</v>
      </c>
      <c r="D84" s="1116">
        <v>198500000</v>
      </c>
      <c r="E84" s="1087" t="s">
        <v>193</v>
      </c>
      <c r="F84" s="1087" t="s">
        <v>193</v>
      </c>
      <c r="G84" s="1087" t="s">
        <v>65</v>
      </c>
      <c r="H84" s="1086" t="s">
        <v>478</v>
      </c>
      <c r="I84" s="1105" t="s">
        <v>7</v>
      </c>
      <c r="J84" s="1087" t="s">
        <v>7</v>
      </c>
      <c r="K84" s="1105" t="s">
        <v>6</v>
      </c>
      <c r="L84" s="1105" t="s">
        <v>480</v>
      </c>
      <c r="M84" s="1105" t="s">
        <v>480</v>
      </c>
      <c r="N84" s="1105" t="s">
        <v>15</v>
      </c>
      <c r="O84" s="1086" t="s">
        <v>1472</v>
      </c>
      <c r="P84" s="1087" t="s">
        <v>1039</v>
      </c>
      <c r="Q84" s="1101" t="s">
        <v>1464</v>
      </c>
      <c r="R84" s="1099" t="s">
        <v>1121</v>
      </c>
      <c r="S84" s="1095" t="s">
        <v>1123</v>
      </c>
      <c r="T84" s="1086" t="s">
        <v>1700</v>
      </c>
      <c r="U84" s="1087" t="s">
        <v>1039</v>
      </c>
      <c r="V84" s="1101"/>
      <c r="W84" s="1086" t="s">
        <v>2028</v>
      </c>
      <c r="X84" s="1087" t="s">
        <v>983</v>
      </c>
      <c r="Y84" s="1101"/>
    </row>
    <row r="85" spans="1:25" s="1106" customFormat="1" ht="36" x14ac:dyDescent="0.2">
      <c r="A85" s="1827"/>
      <c r="B85" s="1833"/>
      <c r="C85" s="1086" t="s">
        <v>194</v>
      </c>
      <c r="D85" s="1116">
        <v>40700000</v>
      </c>
      <c r="E85" s="1087" t="s">
        <v>193</v>
      </c>
      <c r="F85" s="1087" t="s">
        <v>193</v>
      </c>
      <c r="G85" s="1087" t="s">
        <v>65</v>
      </c>
      <c r="H85" s="1086" t="s">
        <v>478</v>
      </c>
      <c r="I85" s="1105" t="s">
        <v>7</v>
      </c>
      <c r="J85" s="1087" t="s">
        <v>7</v>
      </c>
      <c r="K85" s="1105" t="s">
        <v>6</v>
      </c>
      <c r="L85" s="1105" t="s">
        <v>480</v>
      </c>
      <c r="M85" s="1105" t="s">
        <v>480</v>
      </c>
      <c r="N85" s="1105" t="s">
        <v>15</v>
      </c>
      <c r="O85" s="1135"/>
      <c r="P85" s="1087" t="s">
        <v>193</v>
      </c>
      <c r="Q85" s="1829" t="s">
        <v>1113</v>
      </c>
      <c r="R85" s="1097"/>
      <c r="S85" s="1093"/>
      <c r="T85" s="1135"/>
      <c r="U85" s="1087"/>
      <c r="V85" s="1829"/>
      <c r="W85" s="1135"/>
      <c r="X85" s="1087"/>
      <c r="Y85" s="1829"/>
    </row>
    <row r="86" spans="1:25" s="1106" customFormat="1" ht="36" x14ac:dyDescent="0.2">
      <c r="A86" s="1827"/>
      <c r="B86" s="1833"/>
      <c r="C86" s="1086" t="s">
        <v>195</v>
      </c>
      <c r="D86" s="1116">
        <v>42900000</v>
      </c>
      <c r="E86" s="1087" t="s">
        <v>193</v>
      </c>
      <c r="F86" s="1087" t="s">
        <v>193</v>
      </c>
      <c r="G86" s="1087" t="s">
        <v>65</v>
      </c>
      <c r="H86" s="1086" t="s">
        <v>478</v>
      </c>
      <c r="I86" s="1105" t="s">
        <v>7</v>
      </c>
      <c r="J86" s="1087" t="s">
        <v>7</v>
      </c>
      <c r="K86" s="1105" t="s">
        <v>6</v>
      </c>
      <c r="L86" s="1105" t="s">
        <v>480</v>
      </c>
      <c r="M86" s="1105" t="s">
        <v>480</v>
      </c>
      <c r="N86" s="1105" t="s">
        <v>15</v>
      </c>
      <c r="O86" s="1135"/>
      <c r="P86" s="1087" t="s">
        <v>193</v>
      </c>
      <c r="Q86" s="1829"/>
      <c r="R86" s="1097"/>
      <c r="S86" s="1093"/>
      <c r="T86" s="1135"/>
      <c r="U86" s="1087"/>
      <c r="V86" s="1829"/>
      <c r="W86" s="1135"/>
      <c r="X86" s="1087"/>
      <c r="Y86" s="1829"/>
    </row>
    <row r="87" spans="1:25" s="1106" customFormat="1" ht="36" x14ac:dyDescent="0.2">
      <c r="A87" s="1827"/>
      <c r="B87" s="1833"/>
      <c r="C87" s="1086" t="s">
        <v>196</v>
      </c>
      <c r="D87" s="1116">
        <v>44000000</v>
      </c>
      <c r="E87" s="1087" t="s">
        <v>193</v>
      </c>
      <c r="F87" s="1087" t="s">
        <v>193</v>
      </c>
      <c r="G87" s="1087" t="s">
        <v>65</v>
      </c>
      <c r="H87" s="1086" t="s">
        <v>478</v>
      </c>
      <c r="I87" s="1105" t="s">
        <v>7</v>
      </c>
      <c r="J87" s="1087" t="s">
        <v>7</v>
      </c>
      <c r="K87" s="1105" t="s">
        <v>6</v>
      </c>
      <c r="L87" s="1105" t="s">
        <v>480</v>
      </c>
      <c r="M87" s="1105" t="s">
        <v>480</v>
      </c>
      <c r="N87" s="1105" t="s">
        <v>15</v>
      </c>
      <c r="O87" s="1135"/>
      <c r="P87" s="1087" t="s">
        <v>193</v>
      </c>
      <c r="Q87" s="1829"/>
      <c r="R87" s="1097"/>
      <c r="S87" s="1093"/>
      <c r="T87" s="1135"/>
      <c r="U87" s="1087"/>
      <c r="V87" s="1829"/>
      <c r="W87" s="1135"/>
      <c r="X87" s="1087"/>
      <c r="Y87" s="1829"/>
    </row>
    <row r="88" spans="1:25" s="1106" customFormat="1" ht="36" x14ac:dyDescent="0.2">
      <c r="A88" s="1827"/>
      <c r="B88" s="1833"/>
      <c r="C88" s="1086" t="s">
        <v>197</v>
      </c>
      <c r="D88" s="1116">
        <v>55000000</v>
      </c>
      <c r="E88" s="1087" t="s">
        <v>193</v>
      </c>
      <c r="F88" s="1087" t="s">
        <v>193</v>
      </c>
      <c r="G88" s="1087" t="s">
        <v>65</v>
      </c>
      <c r="H88" s="1086" t="s">
        <v>478</v>
      </c>
      <c r="I88" s="1105" t="s">
        <v>7</v>
      </c>
      <c r="J88" s="1087" t="s">
        <v>7</v>
      </c>
      <c r="K88" s="1105" t="s">
        <v>6</v>
      </c>
      <c r="L88" s="1105" t="s">
        <v>480</v>
      </c>
      <c r="M88" s="1105" t="s">
        <v>480</v>
      </c>
      <c r="N88" s="1105" t="s">
        <v>15</v>
      </c>
      <c r="O88" s="1135"/>
      <c r="P88" s="1092" t="s">
        <v>193</v>
      </c>
      <c r="Q88" s="1829"/>
      <c r="R88" s="1097"/>
      <c r="S88" s="1093"/>
      <c r="T88" s="1135"/>
      <c r="U88" s="1092"/>
      <c r="V88" s="1829"/>
      <c r="W88" s="1135"/>
      <c r="X88" s="1092"/>
      <c r="Y88" s="1829"/>
    </row>
    <row r="89" spans="1:25" s="1106" customFormat="1" ht="36" x14ac:dyDescent="0.2">
      <c r="A89" s="1827"/>
      <c r="B89" s="1833"/>
      <c r="C89" s="1086" t="s">
        <v>198</v>
      </c>
      <c r="D89" s="1116">
        <v>35200000</v>
      </c>
      <c r="E89" s="1087" t="s">
        <v>193</v>
      </c>
      <c r="F89" s="1087" t="s">
        <v>193</v>
      </c>
      <c r="G89" s="1087" t="s">
        <v>65</v>
      </c>
      <c r="H89" s="1086" t="s">
        <v>478</v>
      </c>
      <c r="I89" s="1105" t="s">
        <v>7</v>
      </c>
      <c r="J89" s="1087" t="s">
        <v>7</v>
      </c>
      <c r="K89" s="1105" t="s">
        <v>6</v>
      </c>
      <c r="L89" s="1105" t="s">
        <v>480</v>
      </c>
      <c r="M89" s="1105" t="s">
        <v>480</v>
      </c>
      <c r="N89" s="1105" t="s">
        <v>15</v>
      </c>
      <c r="O89" s="1135"/>
      <c r="P89" s="1087" t="s">
        <v>193</v>
      </c>
      <c r="Q89" s="1829"/>
      <c r="R89" s="1097"/>
      <c r="S89" s="1093"/>
      <c r="T89" s="1135"/>
      <c r="U89" s="1087"/>
      <c r="V89" s="1829"/>
      <c r="W89" s="1135"/>
      <c r="X89" s="1087"/>
      <c r="Y89" s="1829"/>
    </row>
    <row r="90" spans="1:25" s="1106" customFormat="1" ht="36" x14ac:dyDescent="0.2">
      <c r="A90" s="1827"/>
      <c r="B90" s="1833"/>
      <c r="C90" s="1086" t="s">
        <v>199</v>
      </c>
      <c r="D90" s="1116">
        <v>29700000</v>
      </c>
      <c r="E90" s="1087" t="s">
        <v>193</v>
      </c>
      <c r="F90" s="1087" t="s">
        <v>193</v>
      </c>
      <c r="G90" s="1087" t="s">
        <v>65</v>
      </c>
      <c r="H90" s="1086" t="s">
        <v>478</v>
      </c>
      <c r="I90" s="1105" t="s">
        <v>7</v>
      </c>
      <c r="J90" s="1087" t="s">
        <v>7</v>
      </c>
      <c r="K90" s="1105" t="s">
        <v>6</v>
      </c>
      <c r="L90" s="1105" t="s">
        <v>480</v>
      </c>
      <c r="M90" s="1105" t="s">
        <v>480</v>
      </c>
      <c r="N90" s="1105" t="s">
        <v>15</v>
      </c>
      <c r="O90" s="1135"/>
      <c r="P90" s="1087" t="s">
        <v>193</v>
      </c>
      <c r="Q90" s="1829"/>
      <c r="R90" s="1097"/>
      <c r="S90" s="1093"/>
      <c r="T90" s="1135"/>
      <c r="U90" s="1087"/>
      <c r="V90" s="1829"/>
      <c r="W90" s="1135"/>
      <c r="X90" s="1087"/>
      <c r="Y90" s="1829"/>
    </row>
    <row r="91" spans="1:25" s="1106" customFormat="1" x14ac:dyDescent="0.2">
      <c r="A91" s="1827"/>
      <c r="B91" s="1833"/>
      <c r="C91" s="1089" t="s">
        <v>200</v>
      </c>
      <c r="D91" s="1129">
        <v>446000000</v>
      </c>
      <c r="E91" s="1089"/>
      <c r="F91" s="1089"/>
      <c r="G91" s="1089"/>
      <c r="H91" s="1089"/>
      <c r="I91" s="1089"/>
      <c r="J91" s="1089"/>
      <c r="K91" s="1089"/>
      <c r="L91" s="1089"/>
      <c r="M91" s="1089"/>
      <c r="N91" s="1089"/>
      <c r="O91" s="1136"/>
      <c r="P91" s="1090"/>
      <c r="Q91" s="1094"/>
      <c r="R91" s="1098"/>
      <c r="S91" s="1094"/>
      <c r="T91" s="1136"/>
      <c r="U91" s="1090"/>
      <c r="V91" s="1094"/>
      <c r="W91" s="1136"/>
      <c r="X91" s="1090"/>
      <c r="Y91" s="1094"/>
    </row>
    <row r="92" spans="1:25" s="1106" customFormat="1" ht="36" x14ac:dyDescent="0.2">
      <c r="A92" s="1827"/>
      <c r="B92" s="1833" t="s">
        <v>212</v>
      </c>
      <c r="C92" s="1086" t="s">
        <v>194</v>
      </c>
      <c r="D92" s="1116">
        <v>40000000</v>
      </c>
      <c r="E92" s="1087" t="s">
        <v>193</v>
      </c>
      <c r="F92" s="1087" t="s">
        <v>193</v>
      </c>
      <c r="G92" s="1087" t="s">
        <v>65</v>
      </c>
      <c r="H92" s="1086" t="s">
        <v>478</v>
      </c>
      <c r="I92" s="1105" t="s">
        <v>7</v>
      </c>
      <c r="J92" s="1105" t="s">
        <v>7</v>
      </c>
      <c r="K92" s="1105" t="s">
        <v>6</v>
      </c>
      <c r="L92" s="1105" t="s">
        <v>480</v>
      </c>
      <c r="M92" s="1105" t="s">
        <v>480</v>
      </c>
      <c r="N92" s="1105" t="s">
        <v>15</v>
      </c>
      <c r="O92" s="1135"/>
      <c r="P92" s="1087" t="s">
        <v>193</v>
      </c>
      <c r="Q92" s="1829" t="s">
        <v>1113</v>
      </c>
      <c r="R92" s="1097"/>
      <c r="S92" s="1093"/>
      <c r="T92" s="1135"/>
      <c r="U92" s="1087"/>
      <c r="V92" s="1829"/>
      <c r="W92" s="1135"/>
      <c r="X92" s="1087"/>
      <c r="Y92" s="1829"/>
    </row>
    <row r="93" spans="1:25" s="1106" customFormat="1" ht="36" x14ac:dyDescent="0.2">
      <c r="A93" s="1827"/>
      <c r="B93" s="1833"/>
      <c r="C93" s="1086" t="s">
        <v>195</v>
      </c>
      <c r="D93" s="1116">
        <v>18000000</v>
      </c>
      <c r="E93" s="1087" t="s">
        <v>193</v>
      </c>
      <c r="F93" s="1087" t="s">
        <v>193</v>
      </c>
      <c r="G93" s="1087" t="s">
        <v>65</v>
      </c>
      <c r="H93" s="1086" t="s">
        <v>478</v>
      </c>
      <c r="I93" s="1105" t="s">
        <v>7</v>
      </c>
      <c r="J93" s="1105" t="s">
        <v>7</v>
      </c>
      <c r="K93" s="1105" t="s">
        <v>6</v>
      </c>
      <c r="L93" s="1105" t="s">
        <v>480</v>
      </c>
      <c r="M93" s="1105" t="s">
        <v>480</v>
      </c>
      <c r="N93" s="1105" t="s">
        <v>15</v>
      </c>
      <c r="O93" s="1135"/>
      <c r="P93" s="1087" t="s">
        <v>193</v>
      </c>
      <c r="Q93" s="1829"/>
      <c r="R93" s="1097"/>
      <c r="S93" s="1093"/>
      <c r="T93" s="1135"/>
      <c r="U93" s="1087"/>
      <c r="V93" s="1829"/>
      <c r="W93" s="1135"/>
      <c r="X93" s="1087"/>
      <c r="Y93" s="1829"/>
    </row>
    <row r="94" spans="1:25" s="1106" customFormat="1" ht="36" x14ac:dyDescent="0.2">
      <c r="A94" s="1827"/>
      <c r="B94" s="1833"/>
      <c r="C94" s="1086" t="s">
        <v>196</v>
      </c>
      <c r="D94" s="1116">
        <v>49500000</v>
      </c>
      <c r="E94" s="1087" t="s">
        <v>193</v>
      </c>
      <c r="F94" s="1087" t="s">
        <v>193</v>
      </c>
      <c r="G94" s="1087" t="s">
        <v>65</v>
      </c>
      <c r="H94" s="1086" t="s">
        <v>478</v>
      </c>
      <c r="I94" s="1105" t="s">
        <v>7</v>
      </c>
      <c r="J94" s="1105" t="s">
        <v>7</v>
      </c>
      <c r="K94" s="1105" t="s">
        <v>6</v>
      </c>
      <c r="L94" s="1105" t="s">
        <v>480</v>
      </c>
      <c r="M94" s="1105" t="s">
        <v>480</v>
      </c>
      <c r="N94" s="1105" t="s">
        <v>15</v>
      </c>
      <c r="O94" s="1135"/>
      <c r="P94" s="1087" t="s">
        <v>193</v>
      </c>
      <c r="Q94" s="1829"/>
      <c r="R94" s="1097"/>
      <c r="S94" s="1093"/>
      <c r="T94" s="1135"/>
      <c r="U94" s="1087"/>
      <c r="V94" s="1829"/>
      <c r="W94" s="1135"/>
      <c r="X94" s="1087"/>
      <c r="Y94" s="1829"/>
    </row>
    <row r="95" spans="1:25" s="1106" customFormat="1" x14ac:dyDescent="0.2">
      <c r="A95" s="1827"/>
      <c r="B95" s="1833"/>
      <c r="C95" s="1089" t="s">
        <v>200</v>
      </c>
      <c r="D95" s="1129">
        <v>107500000</v>
      </c>
      <c r="E95" s="1089"/>
      <c r="F95" s="1089"/>
      <c r="G95" s="1089"/>
      <c r="H95" s="1089"/>
      <c r="I95" s="1089"/>
      <c r="J95" s="1089"/>
      <c r="K95" s="1089"/>
      <c r="L95" s="1089"/>
      <c r="M95" s="1089"/>
      <c r="N95" s="1089"/>
      <c r="O95" s="1136"/>
      <c r="P95" s="1090"/>
      <c r="Q95" s="1094"/>
      <c r="R95" s="1098"/>
      <c r="S95" s="1094"/>
      <c r="T95" s="1136"/>
      <c r="U95" s="1090"/>
      <c r="V95" s="1094"/>
      <c r="W95" s="1136"/>
      <c r="X95" s="1090"/>
      <c r="Y95" s="1094"/>
    </row>
    <row r="96" spans="1:25" s="1106" customFormat="1" ht="36" x14ac:dyDescent="0.2">
      <c r="A96" s="1827"/>
      <c r="B96" s="1833" t="s">
        <v>213</v>
      </c>
      <c r="C96" s="1086" t="s">
        <v>192</v>
      </c>
      <c r="D96" s="1116">
        <v>61200000</v>
      </c>
      <c r="E96" s="1087" t="s">
        <v>193</v>
      </c>
      <c r="F96" s="1087" t="s">
        <v>193</v>
      </c>
      <c r="G96" s="1087" t="s">
        <v>65</v>
      </c>
      <c r="H96" s="1086" t="s">
        <v>478</v>
      </c>
      <c r="I96" s="1105" t="s">
        <v>8</v>
      </c>
      <c r="J96" s="1105" t="s">
        <v>8</v>
      </c>
      <c r="K96" s="1105" t="s">
        <v>6</v>
      </c>
      <c r="L96" s="1105" t="s">
        <v>480</v>
      </c>
      <c r="M96" s="1105" t="s">
        <v>480</v>
      </c>
      <c r="N96" s="1105" t="s">
        <v>15</v>
      </c>
      <c r="O96" s="1086" t="s">
        <v>1472</v>
      </c>
      <c r="P96" s="1087" t="s">
        <v>1039</v>
      </c>
      <c r="Q96" s="1101" t="s">
        <v>1465</v>
      </c>
      <c r="R96" s="1099" t="s">
        <v>1121</v>
      </c>
      <c r="S96" s="1095" t="s">
        <v>1124</v>
      </c>
      <c r="T96" s="1086" t="s">
        <v>1701</v>
      </c>
      <c r="U96" s="1087" t="s">
        <v>1039</v>
      </c>
      <c r="V96" s="1101"/>
      <c r="W96" s="1086" t="s">
        <v>2031</v>
      </c>
      <c r="X96" s="1087" t="s">
        <v>983</v>
      </c>
      <c r="Y96" s="1101"/>
    </row>
    <row r="97" spans="1:25" s="1106" customFormat="1" ht="36" x14ac:dyDescent="0.2">
      <c r="A97" s="1827"/>
      <c r="B97" s="1833"/>
      <c r="C97" s="1086" t="s">
        <v>194</v>
      </c>
      <c r="D97" s="1116">
        <v>15400000</v>
      </c>
      <c r="E97" s="1087" t="s">
        <v>193</v>
      </c>
      <c r="F97" s="1087" t="s">
        <v>193</v>
      </c>
      <c r="G97" s="1087" t="s">
        <v>65</v>
      </c>
      <c r="H97" s="1086" t="s">
        <v>478</v>
      </c>
      <c r="I97" s="1105" t="s">
        <v>8</v>
      </c>
      <c r="J97" s="1105" t="s">
        <v>8</v>
      </c>
      <c r="K97" s="1105" t="s">
        <v>6</v>
      </c>
      <c r="L97" s="1105" t="s">
        <v>480</v>
      </c>
      <c r="M97" s="1105" t="s">
        <v>480</v>
      </c>
      <c r="N97" s="1105" t="s">
        <v>15</v>
      </c>
      <c r="O97" s="1135"/>
      <c r="P97" s="1087" t="s">
        <v>193</v>
      </c>
      <c r="Q97" s="1829" t="s">
        <v>1113</v>
      </c>
      <c r="R97" s="1097"/>
      <c r="S97" s="1093"/>
      <c r="T97" s="1135"/>
      <c r="U97" s="1087"/>
      <c r="V97" s="1829"/>
      <c r="W97" s="1135"/>
      <c r="X97" s="1087"/>
      <c r="Y97" s="1829"/>
    </row>
    <row r="98" spans="1:25" s="1106" customFormat="1" ht="36" x14ac:dyDescent="0.2">
      <c r="A98" s="1827"/>
      <c r="B98" s="1833"/>
      <c r="C98" s="1086" t="s">
        <v>195</v>
      </c>
      <c r="D98" s="1116">
        <v>17600000</v>
      </c>
      <c r="E98" s="1087" t="s">
        <v>193</v>
      </c>
      <c r="F98" s="1087" t="s">
        <v>193</v>
      </c>
      <c r="G98" s="1087" t="s">
        <v>65</v>
      </c>
      <c r="H98" s="1086" t="s">
        <v>478</v>
      </c>
      <c r="I98" s="1105" t="s">
        <v>8</v>
      </c>
      <c r="J98" s="1105" t="s">
        <v>8</v>
      </c>
      <c r="K98" s="1105" t="s">
        <v>6</v>
      </c>
      <c r="L98" s="1105" t="s">
        <v>480</v>
      </c>
      <c r="M98" s="1105" t="s">
        <v>480</v>
      </c>
      <c r="N98" s="1105" t="s">
        <v>15</v>
      </c>
      <c r="O98" s="1135"/>
      <c r="P98" s="1087" t="s">
        <v>193</v>
      </c>
      <c r="Q98" s="1829"/>
      <c r="R98" s="1097"/>
      <c r="S98" s="1093"/>
      <c r="T98" s="1135"/>
      <c r="U98" s="1087"/>
      <c r="V98" s="1829"/>
      <c r="W98" s="1135"/>
      <c r="X98" s="1087"/>
      <c r="Y98" s="1829"/>
    </row>
    <row r="99" spans="1:25" s="1106" customFormat="1" ht="36" x14ac:dyDescent="0.2">
      <c r="A99" s="1827"/>
      <c r="B99" s="1833"/>
      <c r="C99" s="1086" t="s">
        <v>196</v>
      </c>
      <c r="D99" s="1116">
        <v>17600000</v>
      </c>
      <c r="E99" s="1087" t="s">
        <v>193</v>
      </c>
      <c r="F99" s="1087" t="s">
        <v>193</v>
      </c>
      <c r="G99" s="1087" t="s">
        <v>65</v>
      </c>
      <c r="H99" s="1086" t="s">
        <v>478</v>
      </c>
      <c r="I99" s="1105" t="s">
        <v>8</v>
      </c>
      <c r="J99" s="1105" t="s">
        <v>8</v>
      </c>
      <c r="K99" s="1105" t="s">
        <v>6</v>
      </c>
      <c r="L99" s="1105" t="s">
        <v>480</v>
      </c>
      <c r="M99" s="1105" t="s">
        <v>480</v>
      </c>
      <c r="N99" s="1105" t="s">
        <v>15</v>
      </c>
      <c r="O99" s="1135"/>
      <c r="P99" s="1087" t="s">
        <v>193</v>
      </c>
      <c r="Q99" s="1829"/>
      <c r="R99" s="1097"/>
      <c r="S99" s="1093"/>
      <c r="T99" s="1135"/>
      <c r="U99" s="1087"/>
      <c r="V99" s="1829"/>
      <c r="W99" s="1135"/>
      <c r="X99" s="1087"/>
      <c r="Y99" s="1829"/>
    </row>
    <row r="100" spans="1:25" s="1106" customFormat="1" ht="36" x14ac:dyDescent="0.2">
      <c r="A100" s="1827"/>
      <c r="B100" s="1833"/>
      <c r="C100" s="1086" t="s">
        <v>197</v>
      </c>
      <c r="D100" s="1116">
        <v>17600000</v>
      </c>
      <c r="E100" s="1087" t="s">
        <v>193</v>
      </c>
      <c r="F100" s="1087" t="s">
        <v>193</v>
      </c>
      <c r="G100" s="1087" t="s">
        <v>65</v>
      </c>
      <c r="H100" s="1086" t="s">
        <v>478</v>
      </c>
      <c r="I100" s="1105" t="s">
        <v>8</v>
      </c>
      <c r="J100" s="1105" t="s">
        <v>8</v>
      </c>
      <c r="K100" s="1105" t="s">
        <v>6</v>
      </c>
      <c r="L100" s="1105" t="s">
        <v>480</v>
      </c>
      <c r="M100" s="1105" t="s">
        <v>480</v>
      </c>
      <c r="N100" s="1105" t="s">
        <v>15</v>
      </c>
      <c r="O100" s="1135"/>
      <c r="P100" s="1087" t="s">
        <v>193</v>
      </c>
      <c r="Q100" s="1829"/>
      <c r="R100" s="1097"/>
      <c r="S100" s="1093"/>
      <c r="T100" s="1135"/>
      <c r="U100" s="1087"/>
      <c r="V100" s="1829"/>
      <c r="W100" s="1135"/>
      <c r="X100" s="1087"/>
      <c r="Y100" s="1829"/>
    </row>
    <row r="101" spans="1:25" s="1106" customFormat="1" ht="36" x14ac:dyDescent="0.2">
      <c r="A101" s="1827"/>
      <c r="B101" s="1833"/>
      <c r="C101" s="1086" t="s">
        <v>198</v>
      </c>
      <c r="D101" s="1116">
        <v>15400000</v>
      </c>
      <c r="E101" s="1087" t="s">
        <v>193</v>
      </c>
      <c r="F101" s="1087" t="s">
        <v>193</v>
      </c>
      <c r="G101" s="1087" t="s">
        <v>65</v>
      </c>
      <c r="H101" s="1086" t="s">
        <v>478</v>
      </c>
      <c r="I101" s="1105" t="s">
        <v>8</v>
      </c>
      <c r="J101" s="1105" t="s">
        <v>8</v>
      </c>
      <c r="K101" s="1105" t="s">
        <v>6</v>
      </c>
      <c r="L101" s="1105" t="s">
        <v>480</v>
      </c>
      <c r="M101" s="1105" t="s">
        <v>480</v>
      </c>
      <c r="N101" s="1105" t="s">
        <v>15</v>
      </c>
      <c r="O101" s="1135"/>
      <c r="P101" s="1087" t="s">
        <v>193</v>
      </c>
      <c r="Q101" s="1829"/>
      <c r="R101" s="1097"/>
      <c r="S101" s="1093"/>
      <c r="T101" s="1135"/>
      <c r="U101" s="1087"/>
      <c r="V101" s="1829"/>
      <c r="W101" s="1135"/>
      <c r="X101" s="1087"/>
      <c r="Y101" s="1829"/>
    </row>
    <row r="102" spans="1:25" s="1106" customFormat="1" ht="36" x14ac:dyDescent="0.2">
      <c r="A102" s="1827"/>
      <c r="B102" s="1833"/>
      <c r="C102" s="1086" t="s">
        <v>199</v>
      </c>
      <c r="D102" s="1116">
        <v>8000000</v>
      </c>
      <c r="E102" s="1087" t="s">
        <v>193</v>
      </c>
      <c r="F102" s="1087" t="s">
        <v>193</v>
      </c>
      <c r="G102" s="1087" t="s">
        <v>65</v>
      </c>
      <c r="H102" s="1086" t="s">
        <v>478</v>
      </c>
      <c r="I102" s="1105" t="s">
        <v>8</v>
      </c>
      <c r="J102" s="1105" t="s">
        <v>8</v>
      </c>
      <c r="K102" s="1105" t="s">
        <v>6</v>
      </c>
      <c r="L102" s="1105" t="s">
        <v>480</v>
      </c>
      <c r="M102" s="1105" t="s">
        <v>480</v>
      </c>
      <c r="N102" s="1105" t="s">
        <v>15</v>
      </c>
      <c r="O102" s="1135"/>
      <c r="P102" s="1087" t="s">
        <v>193</v>
      </c>
      <c r="Q102" s="1829"/>
      <c r="R102" s="1097"/>
      <c r="S102" s="1093"/>
      <c r="T102" s="1135"/>
      <c r="U102" s="1087"/>
      <c r="V102" s="1829"/>
      <c r="W102" s="1135"/>
      <c r="X102" s="1087"/>
      <c r="Y102" s="1829"/>
    </row>
    <row r="103" spans="1:25" s="1106" customFormat="1" x14ac:dyDescent="0.2">
      <c r="A103" s="1828"/>
      <c r="B103" s="1833"/>
      <c r="C103" s="1089" t="s">
        <v>200</v>
      </c>
      <c r="D103" s="1129">
        <v>152800000</v>
      </c>
      <c r="E103" s="1089"/>
      <c r="F103" s="1089"/>
      <c r="G103" s="1089"/>
      <c r="H103" s="1089"/>
      <c r="I103" s="1089"/>
      <c r="J103" s="1089"/>
      <c r="K103" s="1089"/>
      <c r="L103" s="1089"/>
      <c r="M103" s="1089"/>
      <c r="N103" s="1089"/>
      <c r="O103" s="1136"/>
      <c r="P103" s="1090"/>
      <c r="Q103" s="1094"/>
      <c r="R103" s="1098"/>
      <c r="S103" s="1094"/>
      <c r="T103" s="1136"/>
      <c r="U103" s="1090"/>
      <c r="V103" s="1094"/>
      <c r="W103" s="1136"/>
      <c r="X103" s="1090"/>
      <c r="Y103" s="1094"/>
    </row>
    <row r="104" spans="1:25" s="1106" customFormat="1" ht="21" customHeight="1" thickBot="1" x14ac:dyDescent="0.25">
      <c r="A104" s="1132"/>
      <c r="B104" s="1107"/>
      <c r="C104" s="1108" t="s">
        <v>542</v>
      </c>
      <c r="D104" s="1130">
        <f>D8</f>
        <v>3204000000</v>
      </c>
      <c r="E104" s="1109"/>
      <c r="F104" s="1110"/>
      <c r="G104" s="1109"/>
      <c r="H104" s="1110"/>
      <c r="I104" s="1109"/>
      <c r="J104" s="1109"/>
      <c r="K104" s="1109"/>
      <c r="L104" s="1109"/>
      <c r="M104" s="1109"/>
      <c r="N104" s="1109"/>
      <c r="O104" s="1137"/>
      <c r="P104" s="1109"/>
      <c r="Q104" s="1111"/>
      <c r="R104" s="1112"/>
      <c r="S104" s="1111"/>
      <c r="T104" s="1137"/>
      <c r="U104" s="1109"/>
      <c r="V104" s="1111"/>
      <c r="W104" s="1137"/>
      <c r="X104" s="1109"/>
      <c r="Y104" s="1111"/>
    </row>
    <row r="105" spans="1:25" ht="12.75" thickTop="1" x14ac:dyDescent="0.2">
      <c r="D105" s="1131"/>
    </row>
    <row r="106" spans="1:25" ht="60" customHeight="1" x14ac:dyDescent="0.2">
      <c r="M106" s="1079"/>
      <c r="N106" s="1835" t="s">
        <v>1181</v>
      </c>
      <c r="O106" s="1835"/>
      <c r="P106" s="1835"/>
      <c r="Q106" s="1835"/>
      <c r="R106" s="1079"/>
      <c r="S106" s="1079"/>
    </row>
    <row r="107" spans="1:25" ht="19.5" customHeight="1" x14ac:dyDescent="0.2">
      <c r="Q107" s="1079"/>
      <c r="R107" s="1079"/>
      <c r="S107" s="1079"/>
    </row>
    <row r="108" spans="1:25" x14ac:dyDescent="0.2">
      <c r="N108" s="1083" t="s">
        <v>985</v>
      </c>
      <c r="O108" s="1138">
        <v>81</v>
      </c>
      <c r="T108" s="1083" t="s">
        <v>985</v>
      </c>
      <c r="U108" s="1138">
        <v>81</v>
      </c>
      <c r="W108" s="1083" t="s">
        <v>985</v>
      </c>
      <c r="X108" s="2103">
        <v>81</v>
      </c>
    </row>
    <row r="109" spans="1:25" x14ac:dyDescent="0.2">
      <c r="N109" s="1083" t="s">
        <v>986</v>
      </c>
      <c r="O109" s="1138">
        <v>6</v>
      </c>
      <c r="T109" s="1083" t="s">
        <v>1554</v>
      </c>
      <c r="U109" s="1138">
        <v>7</v>
      </c>
      <c r="W109" s="1083" t="s">
        <v>2029</v>
      </c>
      <c r="X109" s="2103">
        <v>11</v>
      </c>
    </row>
    <row r="110" spans="1:25" x14ac:dyDescent="0.2">
      <c r="N110" s="1083" t="s">
        <v>989</v>
      </c>
      <c r="O110" s="1138">
        <v>6</v>
      </c>
      <c r="T110" s="1083" t="s">
        <v>1556</v>
      </c>
      <c r="U110" s="1138">
        <v>5</v>
      </c>
      <c r="W110" s="1083" t="s">
        <v>2030</v>
      </c>
      <c r="X110" s="2103">
        <v>9</v>
      </c>
    </row>
    <row r="111" spans="1:25" x14ac:dyDescent="0.2">
      <c r="N111" s="1083" t="s">
        <v>987</v>
      </c>
      <c r="O111" s="1139">
        <f>+O110/O109</f>
        <v>1</v>
      </c>
      <c r="T111" s="1083" t="s">
        <v>987</v>
      </c>
      <c r="U111" s="1139">
        <f>+U110/U109</f>
        <v>0.7142857142857143</v>
      </c>
      <c r="W111" s="1083" t="s">
        <v>987</v>
      </c>
      <c r="X111" s="2104">
        <f>+X110/X109</f>
        <v>0.81818181818181823</v>
      </c>
    </row>
    <row r="112" spans="1:25" x14ac:dyDescent="0.2">
      <c r="N112" s="1084" t="s">
        <v>988</v>
      </c>
      <c r="O112" s="1139">
        <f>(O111*25%)</f>
        <v>0.25</v>
      </c>
      <c r="T112" s="1084" t="s">
        <v>988</v>
      </c>
      <c r="U112" s="1463">
        <f>(U111*25%)</f>
        <v>0.17857142857142858</v>
      </c>
      <c r="W112" s="1084" t="s">
        <v>988</v>
      </c>
      <c r="X112" s="2105">
        <f>(X111*25%)</f>
        <v>0.20454545454545456</v>
      </c>
    </row>
    <row r="113" spans="14:24" x14ac:dyDescent="0.2">
      <c r="N113" s="1085" t="s">
        <v>1125</v>
      </c>
      <c r="O113" s="1140">
        <v>68</v>
      </c>
      <c r="T113" s="1085" t="s">
        <v>1125</v>
      </c>
      <c r="U113" s="1140">
        <v>68</v>
      </c>
      <c r="W113" s="1085" t="s">
        <v>1125</v>
      </c>
      <c r="X113" s="2106">
        <v>68</v>
      </c>
    </row>
    <row r="114" spans="14:24" x14ac:dyDescent="0.2">
      <c r="U114" s="1504">
        <v>0.43</v>
      </c>
      <c r="X114" s="1504"/>
    </row>
  </sheetData>
  <mergeCells count="66">
    <mergeCell ref="W5:Y6"/>
    <mergeCell ref="A3:Y3"/>
    <mergeCell ref="N106:Q106"/>
    <mergeCell ref="B84:B91"/>
    <mergeCell ref="Q85:Q90"/>
    <mergeCell ref="B92:B95"/>
    <mergeCell ref="Q92:Q94"/>
    <mergeCell ref="B96:B103"/>
    <mergeCell ref="Q97:Q102"/>
    <mergeCell ref="B61:B67"/>
    <mergeCell ref="Q62:Q66"/>
    <mergeCell ref="B68:B75"/>
    <mergeCell ref="Q69:Q74"/>
    <mergeCell ref="B76:B83"/>
    <mergeCell ref="Q77:Q82"/>
    <mergeCell ref="B43:B50"/>
    <mergeCell ref="Q44:Q49"/>
    <mergeCell ref="B51:B52"/>
    <mergeCell ref="B53:B60"/>
    <mergeCell ref="Q54:Q59"/>
    <mergeCell ref="Q26:Q31"/>
    <mergeCell ref="B33:B40"/>
    <mergeCell ref="Q34:Q39"/>
    <mergeCell ref="B41:B42"/>
    <mergeCell ref="B25:B32"/>
    <mergeCell ref="O5:Q6"/>
    <mergeCell ref="B9:B16"/>
    <mergeCell ref="Q10:Q15"/>
    <mergeCell ref="B17:B24"/>
    <mergeCell ref="Q18:Q23"/>
    <mergeCell ref="F5:F6"/>
    <mergeCell ref="G5:G6"/>
    <mergeCell ref="H5:H6"/>
    <mergeCell ref="I5:N6"/>
    <mergeCell ref="A5:A7"/>
    <mergeCell ref="B5:B7"/>
    <mergeCell ref="C5:C7"/>
    <mergeCell ref="D5:D7"/>
    <mergeCell ref="E5:E6"/>
    <mergeCell ref="V97:V102"/>
    <mergeCell ref="V44:V49"/>
    <mergeCell ref="V54:V59"/>
    <mergeCell ref="V62:V66"/>
    <mergeCell ref="V69:V74"/>
    <mergeCell ref="V77:V82"/>
    <mergeCell ref="V18:V23"/>
    <mergeCell ref="V26:V31"/>
    <mergeCell ref="V34:V39"/>
    <mergeCell ref="V85:V90"/>
    <mergeCell ref="V92:V94"/>
    <mergeCell ref="R5:S6"/>
    <mergeCell ref="A9:A103"/>
    <mergeCell ref="Y10:Y15"/>
    <mergeCell ref="Y18:Y23"/>
    <mergeCell ref="Y26:Y31"/>
    <mergeCell ref="Y34:Y39"/>
    <mergeCell ref="Y44:Y49"/>
    <mergeCell ref="Y92:Y94"/>
    <mergeCell ref="Y97:Y102"/>
    <mergeCell ref="Y54:Y59"/>
    <mergeCell ref="Y62:Y66"/>
    <mergeCell ref="Y69:Y74"/>
    <mergeCell ref="Y77:Y82"/>
    <mergeCell ref="Y85:Y90"/>
    <mergeCell ref="T5:V6"/>
    <mergeCell ref="V10:V15"/>
  </mergeCells>
  <dataValidations count="1">
    <dataValidation allowBlank="1" showInputMessage="1" showErrorMessage="1" promptTitle="Unidad de Negocio" prompt="Nivel Central_x000a_Aeropuerto_x000a_Regional_x000a_" sqref="C9:C15 C17:C23 C25:C31 C33:C39 C43:C49 C53:C59 C61:C66 C68:C74 C92:C94 C76:C82 C84:C90 C96:C102"/>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105"/>
  <sheetViews>
    <sheetView topLeftCell="D1" workbookViewId="0">
      <selection activeCell="E89" sqref="E89"/>
    </sheetView>
  </sheetViews>
  <sheetFormatPr baseColWidth="10" defaultRowHeight="15" x14ac:dyDescent="0.25"/>
  <cols>
    <col min="1" max="1" width="16.42578125" style="89" customWidth="1"/>
    <col min="2" max="2" width="30.140625" style="89" customWidth="1"/>
    <col min="3" max="3" width="31.28515625" style="89" customWidth="1"/>
    <col min="4" max="4" width="17.42578125" style="403" customWidth="1"/>
    <col min="5" max="5" width="37" style="196" customWidth="1"/>
    <col min="6" max="6" width="35.140625" style="89" customWidth="1"/>
    <col min="7" max="7" width="17" style="196" customWidth="1"/>
    <col min="8" max="8" width="20.42578125" style="89" customWidth="1"/>
    <col min="9" max="9" width="24.28515625" style="196" customWidth="1"/>
    <col min="10" max="10" width="25.7109375" style="196" customWidth="1"/>
    <col min="11" max="11" width="20.5703125" style="196" customWidth="1"/>
    <col min="12" max="12" width="17.5703125" style="196" customWidth="1"/>
    <col min="13" max="13" width="18.140625" style="196" customWidth="1"/>
    <col min="14" max="14" width="19" style="196" customWidth="1"/>
    <col min="15" max="16384" width="11.42578125" style="89"/>
  </cols>
  <sheetData>
    <row r="3" spans="1:15" ht="78.75" customHeight="1" x14ac:dyDescent="0.25">
      <c r="A3" s="1670" t="s">
        <v>181</v>
      </c>
      <c r="B3" s="1671"/>
      <c r="C3" s="1671"/>
      <c r="D3" s="1671"/>
      <c r="E3" s="1671"/>
      <c r="F3" s="1671"/>
      <c r="G3" s="1671"/>
      <c r="H3" s="1671"/>
      <c r="I3" s="1671"/>
      <c r="J3" s="1671"/>
      <c r="K3" s="1671"/>
      <c r="L3" s="1671"/>
      <c r="M3" s="1671"/>
      <c r="N3" s="1671"/>
    </row>
    <row r="4" spans="1:15" ht="15.75" thickBot="1" x14ac:dyDescent="0.3">
      <c r="A4" s="90"/>
      <c r="B4" s="90"/>
      <c r="C4" s="90"/>
      <c r="D4" s="207"/>
      <c r="E4" s="109"/>
      <c r="F4" s="90"/>
      <c r="G4" s="109"/>
      <c r="H4" s="90"/>
      <c r="I4" s="109"/>
      <c r="J4" s="109"/>
      <c r="K4" s="109"/>
      <c r="L4" s="109"/>
      <c r="M4" s="109"/>
      <c r="N4" s="109"/>
    </row>
    <row r="5" spans="1:15" ht="15.75" thickBot="1" x14ac:dyDescent="0.3">
      <c r="A5" s="1695" t="s">
        <v>41</v>
      </c>
      <c r="B5" s="1696" t="s">
        <v>42</v>
      </c>
      <c r="C5" s="1695" t="s">
        <v>43</v>
      </c>
      <c r="D5" s="1698" t="s">
        <v>182</v>
      </c>
      <c r="E5" s="1699" t="s">
        <v>183</v>
      </c>
      <c r="F5" s="1695" t="s">
        <v>184</v>
      </c>
      <c r="G5" s="1696" t="s">
        <v>185</v>
      </c>
      <c r="H5" s="1702" t="s">
        <v>186</v>
      </c>
      <c r="I5" s="1704" t="s">
        <v>49</v>
      </c>
      <c r="J5" s="1705"/>
      <c r="K5" s="1705"/>
      <c r="L5" s="1705"/>
      <c r="M5" s="1705"/>
      <c r="N5" s="1706"/>
    </row>
    <row r="6" spans="1:15" ht="15.75" thickBot="1" x14ac:dyDescent="0.3">
      <c r="A6" s="1695"/>
      <c r="B6" s="1697"/>
      <c r="C6" s="1695"/>
      <c r="D6" s="1698"/>
      <c r="E6" s="1700"/>
      <c r="F6" s="1695"/>
      <c r="G6" s="1701"/>
      <c r="H6" s="1703"/>
      <c r="I6" s="1707"/>
      <c r="J6" s="1708"/>
      <c r="K6" s="1708"/>
      <c r="L6" s="1708"/>
      <c r="M6" s="1708"/>
      <c r="N6" s="1709"/>
    </row>
    <row r="7" spans="1:15" ht="51.75" thickBot="1" x14ac:dyDescent="0.3">
      <c r="A7" s="1695"/>
      <c r="B7" s="1697"/>
      <c r="C7" s="1695"/>
      <c r="D7" s="1698"/>
      <c r="E7" s="91" t="s">
        <v>50</v>
      </c>
      <c r="F7" s="310" t="s">
        <v>51</v>
      </c>
      <c r="G7" s="310" t="s">
        <v>52</v>
      </c>
      <c r="H7" s="310" t="s">
        <v>53</v>
      </c>
      <c r="I7" s="310" t="s">
        <v>54</v>
      </c>
      <c r="J7" s="310" t="s">
        <v>187</v>
      </c>
      <c r="K7" s="310" t="s">
        <v>188</v>
      </c>
      <c r="L7" s="310" t="s">
        <v>59</v>
      </c>
      <c r="M7" s="91" t="s">
        <v>189</v>
      </c>
      <c r="N7" s="91" t="s">
        <v>190</v>
      </c>
    </row>
    <row r="8" spans="1:15" ht="34.5" thickBot="1" x14ac:dyDescent="0.3">
      <c r="A8" s="1836" t="s">
        <v>476</v>
      </c>
      <c r="B8" s="1713" t="s">
        <v>191</v>
      </c>
      <c r="C8" s="93" t="s">
        <v>192</v>
      </c>
      <c r="D8" s="387">
        <v>40000000</v>
      </c>
      <c r="E8" s="193" t="s">
        <v>193</v>
      </c>
      <c r="F8" s="193" t="s">
        <v>193</v>
      </c>
      <c r="G8" s="193" t="s">
        <v>65</v>
      </c>
      <c r="H8" s="219" t="s">
        <v>478</v>
      </c>
      <c r="I8" s="388" t="s">
        <v>7</v>
      </c>
      <c r="J8" s="388" t="s">
        <v>7</v>
      </c>
      <c r="K8" s="389" t="s">
        <v>9</v>
      </c>
      <c r="L8" s="389" t="s">
        <v>11</v>
      </c>
      <c r="M8" s="389" t="s">
        <v>10</v>
      </c>
      <c r="N8" s="389" t="s">
        <v>11</v>
      </c>
      <c r="O8" s="390" t="s">
        <v>477</v>
      </c>
    </row>
    <row r="9" spans="1:15" ht="15" customHeight="1" thickBot="1" x14ac:dyDescent="0.3">
      <c r="A9" s="1711"/>
      <c r="B9" s="1713"/>
      <c r="C9" s="95" t="s">
        <v>194</v>
      </c>
      <c r="D9" s="387">
        <v>90000000</v>
      </c>
      <c r="E9" s="193" t="s">
        <v>193</v>
      </c>
      <c r="F9" s="193" t="s">
        <v>193</v>
      </c>
      <c r="G9" s="193" t="s">
        <v>65</v>
      </c>
      <c r="H9" s="219" t="s">
        <v>478</v>
      </c>
      <c r="I9" s="388" t="s">
        <v>7</v>
      </c>
      <c r="J9" s="388" t="s">
        <v>7</v>
      </c>
      <c r="K9" s="389" t="s">
        <v>9</v>
      </c>
      <c r="L9" s="389" t="s">
        <v>11</v>
      </c>
      <c r="M9" s="389" t="s">
        <v>10</v>
      </c>
      <c r="N9" s="389" t="s">
        <v>11</v>
      </c>
    </row>
    <row r="10" spans="1:15" ht="15" customHeight="1" thickBot="1" x14ac:dyDescent="0.3">
      <c r="A10" s="1711"/>
      <c r="B10" s="1713"/>
      <c r="C10" s="95" t="s">
        <v>195</v>
      </c>
      <c r="D10" s="387">
        <v>35000000</v>
      </c>
      <c r="E10" s="193" t="s">
        <v>193</v>
      </c>
      <c r="F10" s="193" t="s">
        <v>193</v>
      </c>
      <c r="G10" s="193" t="s">
        <v>65</v>
      </c>
      <c r="H10" s="219" t="s">
        <v>478</v>
      </c>
      <c r="I10" s="388" t="s">
        <v>7</v>
      </c>
      <c r="J10" s="388" t="s">
        <v>7</v>
      </c>
      <c r="K10" s="389" t="s">
        <v>9</v>
      </c>
      <c r="L10" s="389" t="s">
        <v>11</v>
      </c>
      <c r="M10" s="389" t="s">
        <v>10</v>
      </c>
      <c r="N10" s="389" t="s">
        <v>11</v>
      </c>
    </row>
    <row r="11" spans="1:15" ht="17.25" customHeight="1" thickBot="1" x14ac:dyDescent="0.3">
      <c r="A11" s="1711"/>
      <c r="B11" s="1713"/>
      <c r="C11" s="95" t="s">
        <v>196</v>
      </c>
      <c r="D11" s="387">
        <v>70000000</v>
      </c>
      <c r="E11" s="193" t="s">
        <v>193</v>
      </c>
      <c r="F11" s="193" t="s">
        <v>193</v>
      </c>
      <c r="G11" s="193" t="s">
        <v>65</v>
      </c>
      <c r="H11" s="219" t="s">
        <v>478</v>
      </c>
      <c r="I11" s="388" t="s">
        <v>7</v>
      </c>
      <c r="J11" s="388" t="s">
        <v>7</v>
      </c>
      <c r="K11" s="389" t="s">
        <v>9</v>
      </c>
      <c r="L11" s="389" t="s">
        <v>11</v>
      </c>
      <c r="M11" s="389" t="s">
        <v>10</v>
      </c>
      <c r="N11" s="389" t="s">
        <v>11</v>
      </c>
    </row>
    <row r="12" spans="1:15" ht="15" customHeight="1" thickBot="1" x14ac:dyDescent="0.3">
      <c r="A12" s="1711"/>
      <c r="B12" s="1713"/>
      <c r="C12" s="95" t="s">
        <v>197</v>
      </c>
      <c r="D12" s="387">
        <v>60000000</v>
      </c>
      <c r="E12" s="193" t="s">
        <v>193</v>
      </c>
      <c r="F12" s="193" t="s">
        <v>193</v>
      </c>
      <c r="G12" s="193" t="s">
        <v>65</v>
      </c>
      <c r="H12" s="219" t="s">
        <v>478</v>
      </c>
      <c r="I12" s="388" t="s">
        <v>7</v>
      </c>
      <c r="J12" s="388" t="s">
        <v>7</v>
      </c>
      <c r="K12" s="389" t="s">
        <v>9</v>
      </c>
      <c r="L12" s="389" t="s">
        <v>11</v>
      </c>
      <c r="M12" s="389" t="s">
        <v>10</v>
      </c>
      <c r="N12" s="389" t="s">
        <v>11</v>
      </c>
    </row>
    <row r="13" spans="1:15" ht="31.9" customHeight="1" thickBot="1" x14ac:dyDescent="0.3">
      <c r="A13" s="1711"/>
      <c r="B13" s="1713"/>
      <c r="C13" s="95" t="s">
        <v>198</v>
      </c>
      <c r="D13" s="387">
        <v>65000000</v>
      </c>
      <c r="E13" s="193" t="s">
        <v>193</v>
      </c>
      <c r="F13" s="193" t="s">
        <v>193</v>
      </c>
      <c r="G13" s="193" t="s">
        <v>65</v>
      </c>
      <c r="H13" s="219" t="s">
        <v>478</v>
      </c>
      <c r="I13" s="388" t="s">
        <v>7</v>
      </c>
      <c r="J13" s="388" t="s">
        <v>7</v>
      </c>
      <c r="K13" s="389" t="s">
        <v>9</v>
      </c>
      <c r="L13" s="389" t="s">
        <v>11</v>
      </c>
      <c r="M13" s="389" t="s">
        <v>10</v>
      </c>
      <c r="N13" s="389" t="s">
        <v>11</v>
      </c>
    </row>
    <row r="14" spans="1:15" ht="15" customHeight="1" thickBot="1" x14ac:dyDescent="0.3">
      <c r="A14" s="1711"/>
      <c r="B14" s="1713"/>
      <c r="C14" s="95" t="s">
        <v>199</v>
      </c>
      <c r="D14" s="218">
        <v>35000000</v>
      </c>
      <c r="E14" s="193" t="s">
        <v>193</v>
      </c>
      <c r="F14" s="193" t="s">
        <v>193</v>
      </c>
      <c r="G14" s="193" t="s">
        <v>65</v>
      </c>
      <c r="H14" s="219" t="s">
        <v>478</v>
      </c>
      <c r="I14" s="388" t="s">
        <v>7</v>
      </c>
      <c r="J14" s="388" t="s">
        <v>7</v>
      </c>
      <c r="K14" s="389" t="s">
        <v>9</v>
      </c>
      <c r="L14" s="389" t="s">
        <v>11</v>
      </c>
      <c r="M14" s="389" t="s">
        <v>10</v>
      </c>
      <c r="N14" s="389" t="s">
        <v>11</v>
      </c>
    </row>
    <row r="15" spans="1:15" ht="15" customHeight="1" thickBot="1" x14ac:dyDescent="0.3">
      <c r="A15" s="1711"/>
      <c r="B15" s="1713"/>
      <c r="C15" s="96" t="s">
        <v>200</v>
      </c>
      <c r="D15" s="391">
        <v>395000000</v>
      </c>
      <c r="E15" s="193"/>
      <c r="F15" s="94"/>
      <c r="G15" s="193"/>
      <c r="H15" s="219"/>
      <c r="I15" s="193"/>
      <c r="J15" s="193"/>
      <c r="K15" s="193"/>
      <c r="L15" s="193"/>
      <c r="M15" s="193"/>
      <c r="N15" s="198"/>
    </row>
    <row r="16" spans="1:15" ht="15" customHeight="1" thickBot="1" x14ac:dyDescent="0.3">
      <c r="A16" s="1711"/>
      <c r="B16" s="1714" t="s">
        <v>201</v>
      </c>
      <c r="C16" s="93" t="s">
        <v>192</v>
      </c>
      <c r="D16" s="392">
        <v>15000000</v>
      </c>
      <c r="E16" s="193" t="s">
        <v>193</v>
      </c>
      <c r="F16" s="193" t="s">
        <v>193</v>
      </c>
      <c r="G16" s="193" t="s">
        <v>65</v>
      </c>
      <c r="H16" s="219" t="s">
        <v>478</v>
      </c>
      <c r="I16" s="388" t="s">
        <v>7</v>
      </c>
      <c r="J16" s="388" t="s">
        <v>7</v>
      </c>
      <c r="K16" s="389" t="s">
        <v>9</v>
      </c>
      <c r="L16" s="389" t="s">
        <v>11</v>
      </c>
      <c r="M16" s="389" t="s">
        <v>10</v>
      </c>
      <c r="N16" s="389" t="s">
        <v>11</v>
      </c>
    </row>
    <row r="17" spans="1:14" ht="15" customHeight="1" thickBot="1" x14ac:dyDescent="0.3">
      <c r="A17" s="1711"/>
      <c r="B17" s="1715"/>
      <c r="C17" s="95" t="s">
        <v>194</v>
      </c>
      <c r="D17" s="392">
        <v>8000000</v>
      </c>
      <c r="E17" s="193" t="s">
        <v>193</v>
      </c>
      <c r="F17" s="193" t="s">
        <v>193</v>
      </c>
      <c r="G17" s="193" t="s">
        <v>65</v>
      </c>
      <c r="H17" s="219" t="s">
        <v>478</v>
      </c>
      <c r="I17" s="388" t="s">
        <v>7</v>
      </c>
      <c r="J17" s="388" t="s">
        <v>7</v>
      </c>
      <c r="K17" s="389" t="s">
        <v>9</v>
      </c>
      <c r="L17" s="389" t="s">
        <v>11</v>
      </c>
      <c r="M17" s="389" t="s">
        <v>10</v>
      </c>
      <c r="N17" s="389" t="s">
        <v>11</v>
      </c>
    </row>
    <row r="18" spans="1:14" ht="15" customHeight="1" thickBot="1" x14ac:dyDescent="0.3">
      <c r="A18" s="1711"/>
      <c r="B18" s="1715"/>
      <c r="C18" s="95" t="s">
        <v>195</v>
      </c>
      <c r="D18" s="392">
        <v>5000000</v>
      </c>
      <c r="E18" s="193" t="s">
        <v>193</v>
      </c>
      <c r="F18" s="193" t="s">
        <v>193</v>
      </c>
      <c r="G18" s="193" t="s">
        <v>65</v>
      </c>
      <c r="H18" s="219" t="s">
        <v>478</v>
      </c>
      <c r="I18" s="388" t="s">
        <v>7</v>
      </c>
      <c r="J18" s="388" t="s">
        <v>7</v>
      </c>
      <c r="K18" s="389" t="s">
        <v>9</v>
      </c>
      <c r="L18" s="389" t="s">
        <v>11</v>
      </c>
      <c r="M18" s="389" t="s">
        <v>10</v>
      </c>
      <c r="N18" s="389" t="s">
        <v>11</v>
      </c>
    </row>
    <row r="19" spans="1:14" ht="15" customHeight="1" thickBot="1" x14ac:dyDescent="0.3">
      <c r="A19" s="1711"/>
      <c r="B19" s="1715"/>
      <c r="C19" s="95" t="s">
        <v>196</v>
      </c>
      <c r="D19" s="392">
        <v>8000000</v>
      </c>
      <c r="E19" s="193" t="s">
        <v>193</v>
      </c>
      <c r="F19" s="193" t="s">
        <v>193</v>
      </c>
      <c r="G19" s="193" t="s">
        <v>65</v>
      </c>
      <c r="H19" s="219" t="s">
        <v>478</v>
      </c>
      <c r="I19" s="388" t="s">
        <v>7</v>
      </c>
      <c r="J19" s="388" t="s">
        <v>7</v>
      </c>
      <c r="K19" s="389" t="s">
        <v>9</v>
      </c>
      <c r="L19" s="389" t="s">
        <v>11</v>
      </c>
      <c r="M19" s="389" t="s">
        <v>10</v>
      </c>
      <c r="N19" s="389" t="s">
        <v>11</v>
      </c>
    </row>
    <row r="20" spans="1:14" ht="15" customHeight="1" thickBot="1" x14ac:dyDescent="0.3">
      <c r="A20" s="1711"/>
      <c r="B20" s="1715"/>
      <c r="C20" s="95" t="s">
        <v>197</v>
      </c>
      <c r="D20" s="392">
        <v>8000000</v>
      </c>
      <c r="E20" s="193" t="s">
        <v>193</v>
      </c>
      <c r="F20" s="193" t="s">
        <v>193</v>
      </c>
      <c r="G20" s="193" t="s">
        <v>65</v>
      </c>
      <c r="H20" s="219" t="s">
        <v>478</v>
      </c>
      <c r="I20" s="388" t="s">
        <v>7</v>
      </c>
      <c r="J20" s="388" t="s">
        <v>7</v>
      </c>
      <c r="K20" s="389" t="s">
        <v>9</v>
      </c>
      <c r="L20" s="389" t="s">
        <v>11</v>
      </c>
      <c r="M20" s="389" t="s">
        <v>10</v>
      </c>
      <c r="N20" s="389" t="s">
        <v>11</v>
      </c>
    </row>
    <row r="21" spans="1:14" ht="15" customHeight="1" thickBot="1" x14ac:dyDescent="0.3">
      <c r="A21" s="1711"/>
      <c r="B21" s="1715"/>
      <c r="C21" s="95" t="s">
        <v>198</v>
      </c>
      <c r="D21" s="392">
        <v>8000000</v>
      </c>
      <c r="E21" s="193" t="s">
        <v>193</v>
      </c>
      <c r="F21" s="193" t="s">
        <v>193</v>
      </c>
      <c r="G21" s="193" t="s">
        <v>65</v>
      </c>
      <c r="H21" s="219" t="s">
        <v>478</v>
      </c>
      <c r="I21" s="388" t="s">
        <v>7</v>
      </c>
      <c r="J21" s="388" t="s">
        <v>7</v>
      </c>
      <c r="K21" s="389" t="s">
        <v>9</v>
      </c>
      <c r="L21" s="389" t="s">
        <v>11</v>
      </c>
      <c r="M21" s="389" t="s">
        <v>10</v>
      </c>
      <c r="N21" s="389" t="s">
        <v>11</v>
      </c>
    </row>
    <row r="22" spans="1:14" ht="15" customHeight="1" thickBot="1" x14ac:dyDescent="0.3">
      <c r="A22" s="1711"/>
      <c r="B22" s="1715"/>
      <c r="C22" s="95" t="s">
        <v>199</v>
      </c>
      <c r="D22" s="392">
        <v>6000000</v>
      </c>
      <c r="E22" s="193" t="s">
        <v>193</v>
      </c>
      <c r="F22" s="193" t="s">
        <v>193</v>
      </c>
      <c r="G22" s="193" t="s">
        <v>65</v>
      </c>
      <c r="H22" s="219" t="s">
        <v>478</v>
      </c>
      <c r="I22" s="388" t="s">
        <v>7</v>
      </c>
      <c r="J22" s="388" t="s">
        <v>7</v>
      </c>
      <c r="K22" s="389" t="s">
        <v>9</v>
      </c>
      <c r="L22" s="389" t="s">
        <v>11</v>
      </c>
      <c r="M22" s="389" t="s">
        <v>10</v>
      </c>
      <c r="N22" s="389" t="s">
        <v>11</v>
      </c>
    </row>
    <row r="23" spans="1:14" ht="15" customHeight="1" thickBot="1" x14ac:dyDescent="0.3">
      <c r="A23" s="1711"/>
      <c r="B23" s="1716"/>
      <c r="C23" s="96" t="s">
        <v>200</v>
      </c>
      <c r="D23" s="391">
        <v>58000000</v>
      </c>
      <c r="E23" s="193"/>
      <c r="F23" s="94"/>
      <c r="G23" s="193"/>
      <c r="H23" s="219"/>
      <c r="I23" s="193"/>
      <c r="J23" s="193"/>
      <c r="K23" s="193"/>
      <c r="L23" s="193"/>
      <c r="M23" s="193"/>
      <c r="N23" s="198"/>
    </row>
    <row r="24" spans="1:14" ht="15" customHeight="1" thickBot="1" x14ac:dyDescent="0.3">
      <c r="A24" s="1711"/>
      <c r="B24" s="1717" t="s">
        <v>202</v>
      </c>
      <c r="C24" s="93" t="s">
        <v>192</v>
      </c>
      <c r="D24" s="392">
        <v>17000000</v>
      </c>
      <c r="E24" s="193" t="s">
        <v>193</v>
      </c>
      <c r="F24" s="193" t="s">
        <v>193</v>
      </c>
      <c r="G24" s="193" t="s">
        <v>65</v>
      </c>
      <c r="H24" s="219" t="s">
        <v>478</v>
      </c>
      <c r="I24" s="388" t="s">
        <v>8</v>
      </c>
      <c r="J24" s="388" t="s">
        <v>8</v>
      </c>
      <c r="K24" s="389" t="s">
        <v>10</v>
      </c>
      <c r="L24" s="389" t="s">
        <v>12</v>
      </c>
      <c r="M24" s="389" t="s">
        <v>11</v>
      </c>
      <c r="N24" s="393" t="s">
        <v>15</v>
      </c>
    </row>
    <row r="25" spans="1:14" ht="15" customHeight="1" thickBot="1" x14ac:dyDescent="0.3">
      <c r="A25" s="1711"/>
      <c r="B25" s="1718"/>
      <c r="C25" s="95" t="s">
        <v>194</v>
      </c>
      <c r="D25" s="392">
        <v>10000000</v>
      </c>
      <c r="E25" s="193" t="s">
        <v>193</v>
      </c>
      <c r="F25" s="193" t="s">
        <v>193</v>
      </c>
      <c r="G25" s="193" t="s">
        <v>65</v>
      </c>
      <c r="H25" s="219" t="s">
        <v>478</v>
      </c>
      <c r="I25" s="388" t="s">
        <v>8</v>
      </c>
      <c r="J25" s="388" t="s">
        <v>8</v>
      </c>
      <c r="K25" s="389" t="s">
        <v>10</v>
      </c>
      <c r="L25" s="389" t="s">
        <v>12</v>
      </c>
      <c r="M25" s="389" t="s">
        <v>11</v>
      </c>
      <c r="N25" s="393" t="s">
        <v>15</v>
      </c>
    </row>
    <row r="26" spans="1:14" ht="15" customHeight="1" thickBot="1" x14ac:dyDescent="0.3">
      <c r="A26" s="1711"/>
      <c r="B26" s="1718"/>
      <c r="C26" s="95" t="s">
        <v>195</v>
      </c>
      <c r="D26" s="392">
        <v>5000000</v>
      </c>
      <c r="E26" s="193" t="s">
        <v>193</v>
      </c>
      <c r="F26" s="193" t="s">
        <v>193</v>
      </c>
      <c r="G26" s="193" t="s">
        <v>65</v>
      </c>
      <c r="H26" s="219" t="s">
        <v>478</v>
      </c>
      <c r="I26" s="388" t="s">
        <v>8</v>
      </c>
      <c r="J26" s="388" t="s">
        <v>8</v>
      </c>
      <c r="K26" s="389" t="s">
        <v>10</v>
      </c>
      <c r="L26" s="389" t="s">
        <v>12</v>
      </c>
      <c r="M26" s="389" t="s">
        <v>11</v>
      </c>
      <c r="N26" s="393" t="s">
        <v>15</v>
      </c>
    </row>
    <row r="27" spans="1:14" ht="15" customHeight="1" thickBot="1" x14ac:dyDescent="0.3">
      <c r="A27" s="1711"/>
      <c r="B27" s="1718"/>
      <c r="C27" s="95" t="s">
        <v>196</v>
      </c>
      <c r="D27" s="392">
        <v>15000000</v>
      </c>
      <c r="E27" s="193" t="s">
        <v>193</v>
      </c>
      <c r="F27" s="193" t="s">
        <v>193</v>
      </c>
      <c r="G27" s="193" t="s">
        <v>65</v>
      </c>
      <c r="H27" s="219" t="s">
        <v>478</v>
      </c>
      <c r="I27" s="388" t="s">
        <v>8</v>
      </c>
      <c r="J27" s="388" t="s">
        <v>8</v>
      </c>
      <c r="K27" s="389" t="s">
        <v>10</v>
      </c>
      <c r="L27" s="389" t="s">
        <v>12</v>
      </c>
      <c r="M27" s="389" t="s">
        <v>11</v>
      </c>
      <c r="N27" s="393" t="s">
        <v>15</v>
      </c>
    </row>
    <row r="28" spans="1:14" ht="15" customHeight="1" thickBot="1" x14ac:dyDescent="0.3">
      <c r="A28" s="1711"/>
      <c r="B28" s="1718"/>
      <c r="C28" s="95" t="s">
        <v>197</v>
      </c>
      <c r="D28" s="392">
        <v>10000000</v>
      </c>
      <c r="E28" s="193" t="s">
        <v>193</v>
      </c>
      <c r="F28" s="193" t="s">
        <v>193</v>
      </c>
      <c r="G28" s="193" t="s">
        <v>65</v>
      </c>
      <c r="H28" s="219" t="s">
        <v>478</v>
      </c>
      <c r="I28" s="388" t="s">
        <v>8</v>
      </c>
      <c r="J28" s="388" t="s">
        <v>8</v>
      </c>
      <c r="K28" s="389" t="s">
        <v>10</v>
      </c>
      <c r="L28" s="389" t="s">
        <v>12</v>
      </c>
      <c r="M28" s="389" t="s">
        <v>11</v>
      </c>
      <c r="N28" s="393" t="s">
        <v>15</v>
      </c>
    </row>
    <row r="29" spans="1:14" ht="15" customHeight="1" thickBot="1" x14ac:dyDescent="0.3">
      <c r="A29" s="1711"/>
      <c r="B29" s="1718"/>
      <c r="C29" s="95" t="s">
        <v>198</v>
      </c>
      <c r="D29" s="392">
        <v>10000000</v>
      </c>
      <c r="E29" s="193" t="s">
        <v>193</v>
      </c>
      <c r="F29" s="193" t="s">
        <v>193</v>
      </c>
      <c r="G29" s="193" t="s">
        <v>65</v>
      </c>
      <c r="H29" s="219" t="s">
        <v>478</v>
      </c>
      <c r="I29" s="388" t="s">
        <v>8</v>
      </c>
      <c r="J29" s="388" t="s">
        <v>8</v>
      </c>
      <c r="K29" s="389" t="s">
        <v>10</v>
      </c>
      <c r="L29" s="389" t="s">
        <v>12</v>
      </c>
      <c r="M29" s="389" t="s">
        <v>11</v>
      </c>
      <c r="N29" s="393" t="s">
        <v>15</v>
      </c>
    </row>
    <row r="30" spans="1:14" ht="15" customHeight="1" thickBot="1" x14ac:dyDescent="0.3">
      <c r="A30" s="1711"/>
      <c r="B30" s="1718"/>
      <c r="C30" s="95" t="s">
        <v>199</v>
      </c>
      <c r="D30" s="392">
        <v>8000000</v>
      </c>
      <c r="E30" s="193" t="s">
        <v>193</v>
      </c>
      <c r="F30" s="193" t="s">
        <v>193</v>
      </c>
      <c r="G30" s="193" t="s">
        <v>65</v>
      </c>
      <c r="H30" s="219" t="s">
        <v>478</v>
      </c>
      <c r="I30" s="388" t="s">
        <v>8</v>
      </c>
      <c r="J30" s="388" t="s">
        <v>8</v>
      </c>
      <c r="K30" s="389" t="s">
        <v>10</v>
      </c>
      <c r="L30" s="389" t="s">
        <v>12</v>
      </c>
      <c r="M30" s="389" t="s">
        <v>11</v>
      </c>
      <c r="N30" s="393" t="s">
        <v>15</v>
      </c>
    </row>
    <row r="31" spans="1:14" ht="15" customHeight="1" thickBot="1" x14ac:dyDescent="0.3">
      <c r="A31" s="1711"/>
      <c r="B31" s="1719"/>
      <c r="C31" s="96" t="s">
        <v>200</v>
      </c>
      <c r="D31" s="391">
        <v>75000000</v>
      </c>
      <c r="E31" s="193"/>
      <c r="F31" s="94"/>
      <c r="G31" s="193"/>
      <c r="H31" s="219"/>
      <c r="I31" s="193"/>
      <c r="J31" s="193"/>
      <c r="K31" s="193"/>
      <c r="L31" s="193"/>
      <c r="M31" s="193"/>
      <c r="N31" s="198"/>
    </row>
    <row r="32" spans="1:14" ht="15" customHeight="1" thickBot="1" x14ac:dyDescent="0.3">
      <c r="A32" s="1711"/>
      <c r="B32" s="1717" t="s">
        <v>203</v>
      </c>
      <c r="C32" s="93" t="s">
        <v>192</v>
      </c>
      <c r="D32" s="392">
        <v>130000000</v>
      </c>
      <c r="E32" s="193" t="s">
        <v>193</v>
      </c>
      <c r="F32" s="193" t="s">
        <v>193</v>
      </c>
      <c r="G32" s="193" t="s">
        <v>65</v>
      </c>
      <c r="H32" s="219" t="s">
        <v>478</v>
      </c>
      <c r="I32" s="388" t="s">
        <v>5</v>
      </c>
      <c r="J32" s="388" t="s">
        <v>5</v>
      </c>
      <c r="K32" s="389" t="s">
        <v>7</v>
      </c>
      <c r="L32" s="389" t="s">
        <v>480</v>
      </c>
      <c r="M32" s="389" t="s">
        <v>480</v>
      </c>
      <c r="N32" s="393" t="s">
        <v>15</v>
      </c>
    </row>
    <row r="33" spans="1:14" ht="34.5" thickBot="1" x14ac:dyDescent="0.3">
      <c r="A33" s="1711"/>
      <c r="B33" s="1718"/>
      <c r="C33" s="95" t="s">
        <v>194</v>
      </c>
      <c r="D33" s="394">
        <v>85000000</v>
      </c>
      <c r="E33" s="193" t="s">
        <v>193</v>
      </c>
      <c r="F33" s="193" t="s">
        <v>193</v>
      </c>
      <c r="G33" s="193" t="s">
        <v>65</v>
      </c>
      <c r="H33" s="219" t="s">
        <v>478</v>
      </c>
      <c r="I33" s="388" t="s">
        <v>5</v>
      </c>
      <c r="J33" s="388" t="s">
        <v>5</v>
      </c>
      <c r="K33" s="389" t="s">
        <v>7</v>
      </c>
      <c r="L33" s="389" t="s">
        <v>480</v>
      </c>
      <c r="M33" s="389" t="s">
        <v>480</v>
      </c>
      <c r="N33" s="393" t="s">
        <v>15</v>
      </c>
    </row>
    <row r="34" spans="1:14" ht="34.5" thickBot="1" x14ac:dyDescent="0.3">
      <c r="A34" s="1711"/>
      <c r="B34" s="1718"/>
      <c r="C34" s="95" t="s">
        <v>195</v>
      </c>
      <c r="D34" s="394">
        <v>60000000</v>
      </c>
      <c r="E34" s="193" t="s">
        <v>193</v>
      </c>
      <c r="F34" s="193" t="s">
        <v>193</v>
      </c>
      <c r="G34" s="193" t="s">
        <v>65</v>
      </c>
      <c r="H34" s="219" t="s">
        <v>478</v>
      </c>
      <c r="I34" s="388" t="s">
        <v>5</v>
      </c>
      <c r="J34" s="388" t="s">
        <v>5</v>
      </c>
      <c r="K34" s="389" t="s">
        <v>7</v>
      </c>
      <c r="L34" s="389" t="s">
        <v>480</v>
      </c>
      <c r="M34" s="389" t="s">
        <v>480</v>
      </c>
      <c r="N34" s="393" t="s">
        <v>15</v>
      </c>
    </row>
    <row r="35" spans="1:14" ht="34.5" thickBot="1" x14ac:dyDescent="0.3">
      <c r="A35" s="1711"/>
      <c r="B35" s="1718"/>
      <c r="C35" s="95" t="s">
        <v>196</v>
      </c>
      <c r="D35" s="394">
        <v>80000000</v>
      </c>
      <c r="E35" s="193" t="s">
        <v>193</v>
      </c>
      <c r="F35" s="193" t="s">
        <v>193</v>
      </c>
      <c r="G35" s="193" t="s">
        <v>65</v>
      </c>
      <c r="H35" s="219" t="s">
        <v>478</v>
      </c>
      <c r="I35" s="388" t="s">
        <v>5</v>
      </c>
      <c r="J35" s="388" t="s">
        <v>5</v>
      </c>
      <c r="K35" s="389" t="s">
        <v>7</v>
      </c>
      <c r="L35" s="389" t="s">
        <v>480</v>
      </c>
      <c r="M35" s="389" t="s">
        <v>480</v>
      </c>
      <c r="N35" s="393" t="s">
        <v>15</v>
      </c>
    </row>
    <row r="36" spans="1:14" ht="34.5" thickBot="1" x14ac:dyDescent="0.3">
      <c r="A36" s="1711"/>
      <c r="B36" s="1718"/>
      <c r="C36" s="95" t="s">
        <v>197</v>
      </c>
      <c r="D36" s="394">
        <v>80000000</v>
      </c>
      <c r="E36" s="193" t="s">
        <v>193</v>
      </c>
      <c r="F36" s="193" t="s">
        <v>193</v>
      </c>
      <c r="G36" s="193" t="s">
        <v>65</v>
      </c>
      <c r="H36" s="219" t="s">
        <v>478</v>
      </c>
      <c r="I36" s="388" t="s">
        <v>5</v>
      </c>
      <c r="J36" s="388" t="s">
        <v>5</v>
      </c>
      <c r="K36" s="389" t="s">
        <v>7</v>
      </c>
      <c r="L36" s="389" t="s">
        <v>480</v>
      </c>
      <c r="M36" s="389" t="s">
        <v>480</v>
      </c>
      <c r="N36" s="393" t="s">
        <v>15</v>
      </c>
    </row>
    <row r="37" spans="1:14" ht="34.5" thickBot="1" x14ac:dyDescent="0.3">
      <c r="A37" s="1711"/>
      <c r="B37" s="1718"/>
      <c r="C37" s="95" t="s">
        <v>198</v>
      </c>
      <c r="D37" s="394">
        <v>80000000</v>
      </c>
      <c r="E37" s="193" t="s">
        <v>193</v>
      </c>
      <c r="F37" s="193" t="s">
        <v>193</v>
      </c>
      <c r="G37" s="193" t="s">
        <v>65</v>
      </c>
      <c r="H37" s="219" t="s">
        <v>478</v>
      </c>
      <c r="I37" s="388" t="s">
        <v>5</v>
      </c>
      <c r="J37" s="388" t="s">
        <v>5</v>
      </c>
      <c r="K37" s="389" t="s">
        <v>7</v>
      </c>
      <c r="L37" s="389" t="s">
        <v>480</v>
      </c>
      <c r="M37" s="389" t="s">
        <v>480</v>
      </c>
      <c r="N37" s="393" t="s">
        <v>15</v>
      </c>
    </row>
    <row r="38" spans="1:14" ht="34.5" thickBot="1" x14ac:dyDescent="0.3">
      <c r="A38" s="1711"/>
      <c r="B38" s="1718"/>
      <c r="C38" s="95" t="s">
        <v>199</v>
      </c>
      <c r="D38" s="394">
        <v>35000000</v>
      </c>
      <c r="E38" s="193" t="s">
        <v>193</v>
      </c>
      <c r="F38" s="193" t="s">
        <v>193</v>
      </c>
      <c r="G38" s="193" t="s">
        <v>65</v>
      </c>
      <c r="H38" s="219" t="s">
        <v>478</v>
      </c>
      <c r="I38" s="388" t="s">
        <v>5</v>
      </c>
      <c r="J38" s="388" t="s">
        <v>5</v>
      </c>
      <c r="K38" s="389" t="s">
        <v>7</v>
      </c>
      <c r="L38" s="389" t="s">
        <v>480</v>
      </c>
      <c r="M38" s="389" t="s">
        <v>480</v>
      </c>
      <c r="N38" s="393" t="s">
        <v>15</v>
      </c>
    </row>
    <row r="39" spans="1:14" ht="15.75" thickBot="1" x14ac:dyDescent="0.3">
      <c r="A39" s="1711"/>
      <c r="B39" s="1719"/>
      <c r="C39" s="96" t="s">
        <v>200</v>
      </c>
      <c r="D39" s="395">
        <v>550000000</v>
      </c>
      <c r="E39" s="113"/>
      <c r="F39" s="97"/>
      <c r="G39" s="113"/>
      <c r="H39" s="219"/>
      <c r="I39" s="113"/>
      <c r="J39" s="113"/>
      <c r="K39" s="113"/>
      <c r="L39" s="113"/>
      <c r="M39" s="113"/>
      <c r="N39" s="199"/>
    </row>
    <row r="40" spans="1:14" ht="15" customHeight="1" thickBot="1" x14ac:dyDescent="0.3">
      <c r="A40" s="1711"/>
      <c r="B40" s="1717" t="s">
        <v>204</v>
      </c>
      <c r="C40" s="97" t="s">
        <v>192</v>
      </c>
      <c r="D40" s="394">
        <v>320000000</v>
      </c>
      <c r="E40" s="193" t="s">
        <v>193</v>
      </c>
      <c r="F40" s="193" t="s">
        <v>193</v>
      </c>
      <c r="G40" s="193" t="s">
        <v>65</v>
      </c>
      <c r="H40" s="219" t="s">
        <v>478</v>
      </c>
      <c r="I40" s="388" t="s">
        <v>6</v>
      </c>
      <c r="J40" s="396" t="s">
        <v>6</v>
      </c>
      <c r="K40" s="396" t="s">
        <v>8</v>
      </c>
      <c r="L40" s="396" t="s">
        <v>10</v>
      </c>
      <c r="M40" s="396" t="s">
        <v>9</v>
      </c>
      <c r="N40" s="397" t="s">
        <v>15</v>
      </c>
    </row>
    <row r="41" spans="1:14" ht="38.450000000000003" customHeight="1" thickBot="1" x14ac:dyDescent="0.3">
      <c r="A41" s="1711"/>
      <c r="B41" s="1719"/>
      <c r="C41" s="96" t="s">
        <v>200</v>
      </c>
      <c r="D41" s="395">
        <v>320000000</v>
      </c>
      <c r="E41" s="113"/>
      <c r="F41" s="97"/>
      <c r="G41" s="113"/>
      <c r="H41" s="219"/>
      <c r="I41" s="113"/>
      <c r="J41" s="113"/>
      <c r="K41" s="113"/>
      <c r="L41" s="113"/>
      <c r="M41" s="113"/>
      <c r="N41" s="199"/>
    </row>
    <row r="42" spans="1:14" ht="34.5" thickBot="1" x14ac:dyDescent="0.3">
      <c r="A42" s="1711"/>
      <c r="B42" s="1717" t="s">
        <v>205</v>
      </c>
      <c r="C42" s="93" t="s">
        <v>192</v>
      </c>
      <c r="D42" s="394">
        <v>100000000</v>
      </c>
      <c r="E42" s="193" t="s">
        <v>193</v>
      </c>
      <c r="F42" s="193" t="s">
        <v>193</v>
      </c>
      <c r="G42" s="193" t="s">
        <v>65</v>
      </c>
      <c r="H42" s="219" t="s">
        <v>478</v>
      </c>
      <c r="I42" s="388" t="s">
        <v>5</v>
      </c>
      <c r="J42" s="388" t="s">
        <v>5</v>
      </c>
      <c r="K42" s="389" t="s">
        <v>7</v>
      </c>
      <c r="L42" s="389" t="s">
        <v>480</v>
      </c>
      <c r="M42" s="389" t="s">
        <v>480</v>
      </c>
      <c r="N42" s="397" t="s">
        <v>15</v>
      </c>
    </row>
    <row r="43" spans="1:14" ht="34.5" thickBot="1" x14ac:dyDescent="0.3">
      <c r="A43" s="1711"/>
      <c r="B43" s="1718"/>
      <c r="C43" s="95" t="s">
        <v>194</v>
      </c>
      <c r="D43" s="394">
        <v>30000000</v>
      </c>
      <c r="E43" s="193" t="s">
        <v>193</v>
      </c>
      <c r="F43" s="193" t="s">
        <v>193</v>
      </c>
      <c r="G43" s="193" t="s">
        <v>65</v>
      </c>
      <c r="H43" s="219" t="s">
        <v>478</v>
      </c>
      <c r="I43" s="388" t="s">
        <v>5</v>
      </c>
      <c r="J43" s="388" t="s">
        <v>5</v>
      </c>
      <c r="K43" s="389" t="s">
        <v>7</v>
      </c>
      <c r="L43" s="389" t="s">
        <v>480</v>
      </c>
      <c r="M43" s="389" t="s">
        <v>480</v>
      </c>
      <c r="N43" s="397" t="s">
        <v>15</v>
      </c>
    </row>
    <row r="44" spans="1:14" ht="34.5" thickBot="1" x14ac:dyDescent="0.3">
      <c r="A44" s="1711"/>
      <c r="B44" s="1718"/>
      <c r="C44" s="95" t="s">
        <v>195</v>
      </c>
      <c r="D44" s="394">
        <v>20000000</v>
      </c>
      <c r="E44" s="193" t="s">
        <v>193</v>
      </c>
      <c r="F44" s="193" t="s">
        <v>193</v>
      </c>
      <c r="G44" s="193" t="s">
        <v>65</v>
      </c>
      <c r="H44" s="219" t="s">
        <v>478</v>
      </c>
      <c r="I44" s="388" t="s">
        <v>5</v>
      </c>
      <c r="J44" s="388" t="s">
        <v>5</v>
      </c>
      <c r="K44" s="389" t="s">
        <v>7</v>
      </c>
      <c r="L44" s="389" t="s">
        <v>480</v>
      </c>
      <c r="M44" s="389" t="s">
        <v>480</v>
      </c>
      <c r="N44" s="397" t="s">
        <v>15</v>
      </c>
    </row>
    <row r="45" spans="1:14" ht="34.5" thickBot="1" x14ac:dyDescent="0.3">
      <c r="A45" s="1711"/>
      <c r="B45" s="1718"/>
      <c r="C45" s="95" t="s">
        <v>196</v>
      </c>
      <c r="D45" s="394">
        <v>30000000</v>
      </c>
      <c r="E45" s="193" t="s">
        <v>193</v>
      </c>
      <c r="F45" s="193" t="s">
        <v>193</v>
      </c>
      <c r="G45" s="193" t="s">
        <v>65</v>
      </c>
      <c r="H45" s="219" t="s">
        <v>478</v>
      </c>
      <c r="I45" s="388" t="s">
        <v>5</v>
      </c>
      <c r="J45" s="388" t="s">
        <v>5</v>
      </c>
      <c r="K45" s="389" t="s">
        <v>7</v>
      </c>
      <c r="L45" s="389" t="s">
        <v>480</v>
      </c>
      <c r="M45" s="389" t="s">
        <v>480</v>
      </c>
      <c r="N45" s="397" t="s">
        <v>15</v>
      </c>
    </row>
    <row r="46" spans="1:14" ht="34.5" thickBot="1" x14ac:dyDescent="0.3">
      <c r="A46" s="1711"/>
      <c r="B46" s="1718"/>
      <c r="C46" s="95" t="s">
        <v>197</v>
      </c>
      <c r="D46" s="394">
        <v>30000000</v>
      </c>
      <c r="E46" s="193" t="s">
        <v>193</v>
      </c>
      <c r="F46" s="193" t="s">
        <v>193</v>
      </c>
      <c r="G46" s="193" t="s">
        <v>65</v>
      </c>
      <c r="H46" s="219" t="s">
        <v>478</v>
      </c>
      <c r="I46" s="388" t="s">
        <v>5</v>
      </c>
      <c r="J46" s="388" t="s">
        <v>5</v>
      </c>
      <c r="K46" s="389" t="s">
        <v>7</v>
      </c>
      <c r="L46" s="389" t="s">
        <v>480</v>
      </c>
      <c r="M46" s="389" t="s">
        <v>480</v>
      </c>
      <c r="N46" s="397" t="s">
        <v>15</v>
      </c>
    </row>
    <row r="47" spans="1:14" ht="34.5" thickBot="1" x14ac:dyDescent="0.3">
      <c r="A47" s="1711"/>
      <c r="B47" s="1718"/>
      <c r="C47" s="95" t="s">
        <v>198</v>
      </c>
      <c r="D47" s="394">
        <v>35000000</v>
      </c>
      <c r="E47" s="193" t="s">
        <v>193</v>
      </c>
      <c r="F47" s="193" t="s">
        <v>193</v>
      </c>
      <c r="G47" s="193" t="s">
        <v>65</v>
      </c>
      <c r="H47" s="219" t="s">
        <v>478</v>
      </c>
      <c r="I47" s="388" t="s">
        <v>5</v>
      </c>
      <c r="J47" s="388" t="s">
        <v>5</v>
      </c>
      <c r="K47" s="389" t="s">
        <v>7</v>
      </c>
      <c r="L47" s="389" t="s">
        <v>480</v>
      </c>
      <c r="M47" s="389" t="s">
        <v>480</v>
      </c>
      <c r="N47" s="397" t="s">
        <v>15</v>
      </c>
    </row>
    <row r="48" spans="1:14" ht="34.5" thickBot="1" x14ac:dyDescent="0.3">
      <c r="A48" s="1711"/>
      <c r="B48" s="1718"/>
      <c r="C48" s="95" t="s">
        <v>199</v>
      </c>
      <c r="D48" s="394">
        <v>20000000</v>
      </c>
      <c r="E48" s="193" t="s">
        <v>193</v>
      </c>
      <c r="F48" s="193" t="s">
        <v>193</v>
      </c>
      <c r="G48" s="193" t="s">
        <v>65</v>
      </c>
      <c r="H48" s="219" t="s">
        <v>478</v>
      </c>
      <c r="I48" s="388" t="s">
        <v>5</v>
      </c>
      <c r="J48" s="388" t="s">
        <v>5</v>
      </c>
      <c r="K48" s="389" t="s">
        <v>7</v>
      </c>
      <c r="L48" s="389" t="s">
        <v>480</v>
      </c>
      <c r="M48" s="389" t="s">
        <v>480</v>
      </c>
      <c r="N48" s="397" t="s">
        <v>15</v>
      </c>
    </row>
    <row r="49" spans="1:14" ht="15.75" thickBot="1" x14ac:dyDescent="0.3">
      <c r="A49" s="1711"/>
      <c r="B49" s="1719"/>
      <c r="C49" s="96" t="s">
        <v>200</v>
      </c>
      <c r="D49" s="395">
        <v>265000000</v>
      </c>
      <c r="E49" s="113"/>
      <c r="F49" s="97"/>
      <c r="G49" s="113"/>
      <c r="H49" s="219"/>
      <c r="I49" s="113"/>
      <c r="J49" s="113"/>
      <c r="K49" s="113"/>
      <c r="L49" s="113"/>
      <c r="M49" s="113"/>
      <c r="N49" s="397"/>
    </row>
    <row r="50" spans="1:14" ht="34.5" thickBot="1" x14ac:dyDescent="0.3">
      <c r="A50" s="1711"/>
      <c r="B50" s="1717" t="s">
        <v>206</v>
      </c>
      <c r="C50" s="97" t="s">
        <v>192</v>
      </c>
      <c r="D50" s="394">
        <v>100000000</v>
      </c>
      <c r="E50" s="193" t="s">
        <v>193</v>
      </c>
      <c r="F50" s="193" t="s">
        <v>193</v>
      </c>
      <c r="G50" s="193" t="s">
        <v>65</v>
      </c>
      <c r="H50" s="219" t="s">
        <v>478</v>
      </c>
      <c r="I50" s="388" t="s">
        <v>7</v>
      </c>
      <c r="J50" s="388" t="s">
        <v>7</v>
      </c>
      <c r="K50" s="389" t="s">
        <v>9</v>
      </c>
      <c r="L50" s="389" t="s">
        <v>11</v>
      </c>
      <c r="M50" s="389" t="s">
        <v>10</v>
      </c>
      <c r="N50" s="397" t="s">
        <v>15</v>
      </c>
    </row>
    <row r="51" spans="1:14" ht="54.75" customHeight="1" thickBot="1" x14ac:dyDescent="0.3">
      <c r="A51" s="1711"/>
      <c r="B51" s="1719"/>
      <c r="C51" s="96" t="s">
        <v>200</v>
      </c>
      <c r="D51" s="395">
        <v>100000000</v>
      </c>
      <c r="E51" s="113"/>
      <c r="F51" s="97"/>
      <c r="G51" s="113"/>
      <c r="H51" s="219"/>
      <c r="I51" s="113"/>
      <c r="J51" s="113"/>
      <c r="K51" s="113"/>
      <c r="L51" s="113"/>
      <c r="M51" s="199"/>
      <c r="N51" s="397"/>
    </row>
    <row r="52" spans="1:14" ht="34.5" thickBot="1" x14ac:dyDescent="0.3">
      <c r="A52" s="1711"/>
      <c r="B52" s="1717" t="s">
        <v>207</v>
      </c>
      <c r="C52" s="93" t="s">
        <v>192</v>
      </c>
      <c r="D52" s="394">
        <v>5000000</v>
      </c>
      <c r="E52" s="193" t="s">
        <v>193</v>
      </c>
      <c r="F52" s="193" t="s">
        <v>193</v>
      </c>
      <c r="G52" s="193" t="s">
        <v>65</v>
      </c>
      <c r="H52" s="219" t="s">
        <v>478</v>
      </c>
      <c r="I52" s="388" t="s">
        <v>7</v>
      </c>
      <c r="J52" s="388" t="s">
        <v>7</v>
      </c>
      <c r="K52" s="389" t="s">
        <v>9</v>
      </c>
      <c r="L52" s="389" t="s">
        <v>11</v>
      </c>
      <c r="M52" s="389" t="s">
        <v>10</v>
      </c>
      <c r="N52" s="397" t="s">
        <v>15</v>
      </c>
    </row>
    <row r="53" spans="1:14" ht="34.5" thickBot="1" x14ac:dyDescent="0.3">
      <c r="A53" s="1711"/>
      <c r="B53" s="1718"/>
      <c r="C53" s="95" t="s">
        <v>194</v>
      </c>
      <c r="D53" s="394">
        <v>7000000</v>
      </c>
      <c r="E53" s="193" t="s">
        <v>193</v>
      </c>
      <c r="F53" s="193" t="s">
        <v>193</v>
      </c>
      <c r="G53" s="193" t="s">
        <v>65</v>
      </c>
      <c r="H53" s="219" t="s">
        <v>478</v>
      </c>
      <c r="I53" s="388" t="s">
        <v>7</v>
      </c>
      <c r="J53" s="388" t="s">
        <v>7</v>
      </c>
      <c r="K53" s="389" t="s">
        <v>9</v>
      </c>
      <c r="L53" s="389" t="s">
        <v>11</v>
      </c>
      <c r="M53" s="389" t="s">
        <v>10</v>
      </c>
      <c r="N53" s="397" t="s">
        <v>15</v>
      </c>
    </row>
    <row r="54" spans="1:14" ht="34.5" thickBot="1" x14ac:dyDescent="0.3">
      <c r="A54" s="1711"/>
      <c r="B54" s="1718"/>
      <c r="C54" s="95" t="s">
        <v>195</v>
      </c>
      <c r="D54" s="394">
        <v>4000000</v>
      </c>
      <c r="E54" s="193" t="s">
        <v>193</v>
      </c>
      <c r="F54" s="193" t="s">
        <v>193</v>
      </c>
      <c r="G54" s="193" t="s">
        <v>65</v>
      </c>
      <c r="H54" s="219" t="s">
        <v>478</v>
      </c>
      <c r="I54" s="388" t="s">
        <v>7</v>
      </c>
      <c r="J54" s="388" t="s">
        <v>7</v>
      </c>
      <c r="K54" s="389" t="s">
        <v>9</v>
      </c>
      <c r="L54" s="389" t="s">
        <v>11</v>
      </c>
      <c r="M54" s="389" t="s">
        <v>10</v>
      </c>
      <c r="N54" s="397" t="s">
        <v>15</v>
      </c>
    </row>
    <row r="55" spans="1:14" ht="34.5" thickBot="1" x14ac:dyDescent="0.3">
      <c r="A55" s="1711"/>
      <c r="B55" s="1718"/>
      <c r="C55" s="95" t="s">
        <v>196</v>
      </c>
      <c r="D55" s="394">
        <v>10000000</v>
      </c>
      <c r="E55" s="193" t="s">
        <v>193</v>
      </c>
      <c r="F55" s="193" t="s">
        <v>193</v>
      </c>
      <c r="G55" s="193" t="s">
        <v>65</v>
      </c>
      <c r="H55" s="219" t="s">
        <v>478</v>
      </c>
      <c r="I55" s="388" t="s">
        <v>7</v>
      </c>
      <c r="J55" s="388" t="s">
        <v>7</v>
      </c>
      <c r="K55" s="389" t="s">
        <v>9</v>
      </c>
      <c r="L55" s="389" t="s">
        <v>11</v>
      </c>
      <c r="M55" s="389" t="s">
        <v>10</v>
      </c>
      <c r="N55" s="397" t="s">
        <v>15</v>
      </c>
    </row>
    <row r="56" spans="1:14" ht="34.5" thickBot="1" x14ac:dyDescent="0.3">
      <c r="A56" s="1711"/>
      <c r="B56" s="1718"/>
      <c r="C56" s="95" t="s">
        <v>197</v>
      </c>
      <c r="D56" s="394">
        <v>7000000</v>
      </c>
      <c r="E56" s="193" t="s">
        <v>193</v>
      </c>
      <c r="F56" s="193" t="s">
        <v>193</v>
      </c>
      <c r="G56" s="193" t="s">
        <v>65</v>
      </c>
      <c r="H56" s="219" t="s">
        <v>478</v>
      </c>
      <c r="I56" s="388" t="s">
        <v>7</v>
      </c>
      <c r="J56" s="388" t="s">
        <v>7</v>
      </c>
      <c r="K56" s="389" t="s">
        <v>9</v>
      </c>
      <c r="L56" s="389" t="s">
        <v>11</v>
      </c>
      <c r="M56" s="389" t="s">
        <v>10</v>
      </c>
      <c r="N56" s="397" t="s">
        <v>15</v>
      </c>
    </row>
    <row r="57" spans="1:14" ht="34.5" thickBot="1" x14ac:dyDescent="0.3">
      <c r="A57" s="1711"/>
      <c r="B57" s="1718"/>
      <c r="C57" s="95" t="s">
        <v>198</v>
      </c>
      <c r="D57" s="394">
        <v>6000000</v>
      </c>
      <c r="E57" s="193" t="s">
        <v>193</v>
      </c>
      <c r="F57" s="193" t="s">
        <v>193</v>
      </c>
      <c r="G57" s="193" t="s">
        <v>65</v>
      </c>
      <c r="H57" s="219" t="s">
        <v>478</v>
      </c>
      <c r="I57" s="388" t="s">
        <v>7</v>
      </c>
      <c r="J57" s="388" t="s">
        <v>7</v>
      </c>
      <c r="K57" s="389" t="s">
        <v>9</v>
      </c>
      <c r="L57" s="389" t="s">
        <v>11</v>
      </c>
      <c r="M57" s="389" t="s">
        <v>10</v>
      </c>
      <c r="N57" s="397" t="s">
        <v>15</v>
      </c>
    </row>
    <row r="58" spans="1:14" ht="34.5" thickBot="1" x14ac:dyDescent="0.3">
      <c r="A58" s="1711"/>
      <c r="B58" s="1718"/>
      <c r="C58" s="95" t="s">
        <v>199</v>
      </c>
      <c r="D58" s="394">
        <v>5000000</v>
      </c>
      <c r="E58" s="193" t="s">
        <v>193</v>
      </c>
      <c r="F58" s="193" t="s">
        <v>193</v>
      </c>
      <c r="G58" s="193" t="s">
        <v>65</v>
      </c>
      <c r="H58" s="219" t="s">
        <v>478</v>
      </c>
      <c r="I58" s="388" t="s">
        <v>7</v>
      </c>
      <c r="J58" s="388" t="s">
        <v>7</v>
      </c>
      <c r="K58" s="389" t="s">
        <v>9</v>
      </c>
      <c r="L58" s="389" t="s">
        <v>11</v>
      </c>
      <c r="M58" s="389" t="s">
        <v>10</v>
      </c>
      <c r="N58" s="397" t="s">
        <v>15</v>
      </c>
    </row>
    <row r="59" spans="1:14" ht="15.75" thickBot="1" x14ac:dyDescent="0.3">
      <c r="A59" s="1711"/>
      <c r="B59" s="1719"/>
      <c r="C59" s="96" t="s">
        <v>200</v>
      </c>
      <c r="D59" s="395">
        <v>44000000</v>
      </c>
      <c r="E59" s="113"/>
      <c r="F59" s="97"/>
      <c r="G59" s="113"/>
      <c r="H59" s="219"/>
      <c r="I59" s="113"/>
      <c r="J59" s="113"/>
      <c r="K59" s="113"/>
      <c r="L59" s="113"/>
      <c r="M59" s="199"/>
      <c r="N59" s="397"/>
    </row>
    <row r="60" spans="1:14" ht="34.5" thickBot="1" x14ac:dyDescent="0.3">
      <c r="A60" s="1711"/>
      <c r="B60" s="1717" t="s">
        <v>208</v>
      </c>
      <c r="C60" s="93" t="s">
        <v>192</v>
      </c>
      <c r="D60" s="398">
        <v>12000000</v>
      </c>
      <c r="E60" s="193" t="s">
        <v>193</v>
      </c>
      <c r="F60" s="193" t="s">
        <v>193</v>
      </c>
      <c r="G60" s="193" t="s">
        <v>65</v>
      </c>
      <c r="H60" s="219" t="s">
        <v>478</v>
      </c>
      <c r="I60" s="388" t="s">
        <v>7</v>
      </c>
      <c r="J60" s="388" t="s">
        <v>7</v>
      </c>
      <c r="K60" s="389" t="s">
        <v>9</v>
      </c>
      <c r="L60" s="389" t="s">
        <v>11</v>
      </c>
      <c r="M60" s="389" t="s">
        <v>10</v>
      </c>
      <c r="N60" s="397" t="s">
        <v>15</v>
      </c>
    </row>
    <row r="61" spans="1:14" ht="34.5" thickBot="1" x14ac:dyDescent="0.3">
      <c r="A61" s="1711"/>
      <c r="B61" s="1718"/>
      <c r="C61" s="95" t="s">
        <v>194</v>
      </c>
      <c r="D61" s="398">
        <v>12000000</v>
      </c>
      <c r="E61" s="193" t="s">
        <v>193</v>
      </c>
      <c r="F61" s="193" t="s">
        <v>193</v>
      </c>
      <c r="G61" s="193" t="s">
        <v>65</v>
      </c>
      <c r="H61" s="219" t="s">
        <v>478</v>
      </c>
      <c r="I61" s="388" t="s">
        <v>7</v>
      </c>
      <c r="J61" s="388" t="s">
        <v>7</v>
      </c>
      <c r="K61" s="389" t="s">
        <v>9</v>
      </c>
      <c r="L61" s="389" t="s">
        <v>11</v>
      </c>
      <c r="M61" s="389" t="s">
        <v>10</v>
      </c>
      <c r="N61" s="397" t="s">
        <v>15</v>
      </c>
    </row>
    <row r="62" spans="1:14" ht="34.5" thickBot="1" x14ac:dyDescent="0.3">
      <c r="A62" s="1711"/>
      <c r="B62" s="1718"/>
      <c r="C62" s="95" t="s">
        <v>196</v>
      </c>
      <c r="D62" s="398">
        <v>12000000</v>
      </c>
      <c r="E62" s="193" t="s">
        <v>193</v>
      </c>
      <c r="F62" s="193" t="s">
        <v>193</v>
      </c>
      <c r="G62" s="193" t="s">
        <v>65</v>
      </c>
      <c r="H62" s="219" t="s">
        <v>478</v>
      </c>
      <c r="I62" s="388" t="s">
        <v>7</v>
      </c>
      <c r="J62" s="388" t="s">
        <v>7</v>
      </c>
      <c r="K62" s="389" t="s">
        <v>9</v>
      </c>
      <c r="L62" s="389" t="s">
        <v>11</v>
      </c>
      <c r="M62" s="389" t="s">
        <v>10</v>
      </c>
      <c r="N62" s="397" t="s">
        <v>15</v>
      </c>
    </row>
    <row r="63" spans="1:14" ht="34.5" thickBot="1" x14ac:dyDescent="0.3">
      <c r="A63" s="1711"/>
      <c r="B63" s="1718"/>
      <c r="C63" s="95" t="s">
        <v>197</v>
      </c>
      <c r="D63" s="392">
        <v>8000000</v>
      </c>
      <c r="E63" s="193" t="s">
        <v>193</v>
      </c>
      <c r="F63" s="193" t="s">
        <v>193</v>
      </c>
      <c r="G63" s="193" t="s">
        <v>65</v>
      </c>
      <c r="H63" s="219" t="s">
        <v>478</v>
      </c>
      <c r="I63" s="388" t="s">
        <v>7</v>
      </c>
      <c r="J63" s="388" t="s">
        <v>7</v>
      </c>
      <c r="K63" s="389" t="s">
        <v>9</v>
      </c>
      <c r="L63" s="389" t="s">
        <v>11</v>
      </c>
      <c r="M63" s="389" t="s">
        <v>10</v>
      </c>
      <c r="N63" s="397" t="s">
        <v>15</v>
      </c>
    </row>
    <row r="64" spans="1:14" ht="34.5" thickBot="1" x14ac:dyDescent="0.3">
      <c r="A64" s="1711"/>
      <c r="B64" s="1718"/>
      <c r="C64" s="95" t="s">
        <v>198</v>
      </c>
      <c r="D64" s="398">
        <v>12000000</v>
      </c>
      <c r="E64" s="193" t="s">
        <v>193</v>
      </c>
      <c r="F64" s="193" t="s">
        <v>193</v>
      </c>
      <c r="G64" s="193" t="s">
        <v>65</v>
      </c>
      <c r="H64" s="219" t="s">
        <v>478</v>
      </c>
      <c r="I64" s="388" t="s">
        <v>7</v>
      </c>
      <c r="J64" s="388" t="s">
        <v>7</v>
      </c>
      <c r="K64" s="389" t="s">
        <v>9</v>
      </c>
      <c r="L64" s="389" t="s">
        <v>11</v>
      </c>
      <c r="M64" s="389" t="s">
        <v>10</v>
      </c>
      <c r="N64" s="397" t="s">
        <v>15</v>
      </c>
    </row>
    <row r="65" spans="1:14" ht="34.5" thickBot="1" x14ac:dyDescent="0.3">
      <c r="A65" s="1711"/>
      <c r="B65" s="1718"/>
      <c r="C65" s="95" t="s">
        <v>199</v>
      </c>
      <c r="D65" s="398">
        <v>5000000</v>
      </c>
      <c r="E65" s="193" t="s">
        <v>193</v>
      </c>
      <c r="F65" s="193" t="s">
        <v>193</v>
      </c>
      <c r="G65" s="193" t="s">
        <v>65</v>
      </c>
      <c r="H65" s="219" t="s">
        <v>478</v>
      </c>
      <c r="I65" s="388" t="s">
        <v>7</v>
      </c>
      <c r="J65" s="388" t="s">
        <v>7</v>
      </c>
      <c r="K65" s="389" t="s">
        <v>9</v>
      </c>
      <c r="L65" s="389" t="s">
        <v>11</v>
      </c>
      <c r="M65" s="389" t="s">
        <v>10</v>
      </c>
      <c r="N65" s="397" t="s">
        <v>15</v>
      </c>
    </row>
    <row r="66" spans="1:14" ht="15.75" thickBot="1" x14ac:dyDescent="0.3">
      <c r="A66" s="1711"/>
      <c r="B66" s="1719"/>
      <c r="C66" s="96" t="s">
        <v>200</v>
      </c>
      <c r="D66" s="399">
        <v>61000000</v>
      </c>
      <c r="E66" s="194"/>
      <c r="F66" s="99"/>
      <c r="G66" s="194"/>
      <c r="H66" s="219"/>
      <c r="I66" s="194"/>
      <c r="J66" s="194"/>
      <c r="K66" s="194"/>
      <c r="L66" s="194"/>
      <c r="M66" s="194"/>
      <c r="N66" s="397"/>
    </row>
    <row r="67" spans="1:14" ht="34.5" thickBot="1" x14ac:dyDescent="0.3">
      <c r="A67" s="1711"/>
      <c r="B67" s="1717" t="s">
        <v>209</v>
      </c>
      <c r="C67" s="93" t="s">
        <v>192</v>
      </c>
      <c r="D67" s="398">
        <v>15000000</v>
      </c>
      <c r="E67" s="193" t="s">
        <v>193</v>
      </c>
      <c r="F67" s="193" t="s">
        <v>193</v>
      </c>
      <c r="G67" s="193" t="s">
        <v>65</v>
      </c>
      <c r="H67" s="219" t="s">
        <v>478</v>
      </c>
      <c r="I67" s="388" t="s">
        <v>7</v>
      </c>
      <c r="J67" s="388" t="s">
        <v>7</v>
      </c>
      <c r="K67" s="389" t="s">
        <v>9</v>
      </c>
      <c r="L67" s="389" t="s">
        <v>11</v>
      </c>
      <c r="M67" s="389" t="s">
        <v>10</v>
      </c>
      <c r="N67" s="397" t="s">
        <v>15</v>
      </c>
    </row>
    <row r="68" spans="1:14" ht="34.5" thickBot="1" x14ac:dyDescent="0.3">
      <c r="A68" s="1711"/>
      <c r="B68" s="1718"/>
      <c r="C68" s="95" t="s">
        <v>194</v>
      </c>
      <c r="D68" s="398">
        <v>12000000</v>
      </c>
      <c r="E68" s="193" t="s">
        <v>193</v>
      </c>
      <c r="F68" s="193" t="s">
        <v>193</v>
      </c>
      <c r="G68" s="193" t="s">
        <v>65</v>
      </c>
      <c r="H68" s="219" t="s">
        <v>478</v>
      </c>
      <c r="I68" s="388" t="s">
        <v>7</v>
      </c>
      <c r="J68" s="388" t="s">
        <v>7</v>
      </c>
      <c r="K68" s="389" t="s">
        <v>9</v>
      </c>
      <c r="L68" s="389" t="s">
        <v>11</v>
      </c>
      <c r="M68" s="389" t="s">
        <v>10</v>
      </c>
      <c r="N68" s="397" t="s">
        <v>15</v>
      </c>
    </row>
    <row r="69" spans="1:14" ht="34.5" thickBot="1" x14ac:dyDescent="0.3">
      <c r="A69" s="1711"/>
      <c r="B69" s="1718"/>
      <c r="C69" s="95" t="s">
        <v>195</v>
      </c>
      <c r="D69" s="398">
        <v>5000000</v>
      </c>
      <c r="E69" s="193" t="s">
        <v>193</v>
      </c>
      <c r="F69" s="193" t="s">
        <v>193</v>
      </c>
      <c r="G69" s="193" t="s">
        <v>65</v>
      </c>
      <c r="H69" s="219" t="s">
        <v>478</v>
      </c>
      <c r="I69" s="388" t="s">
        <v>7</v>
      </c>
      <c r="J69" s="388" t="s">
        <v>7</v>
      </c>
      <c r="K69" s="389" t="s">
        <v>9</v>
      </c>
      <c r="L69" s="389" t="s">
        <v>11</v>
      </c>
      <c r="M69" s="389" t="s">
        <v>10</v>
      </c>
      <c r="N69" s="397" t="s">
        <v>15</v>
      </c>
    </row>
    <row r="70" spans="1:14" ht="34.5" thickBot="1" x14ac:dyDescent="0.3">
      <c r="A70" s="1711"/>
      <c r="B70" s="1718"/>
      <c r="C70" s="95" t="s">
        <v>196</v>
      </c>
      <c r="D70" s="398">
        <v>8000000</v>
      </c>
      <c r="E70" s="193" t="s">
        <v>193</v>
      </c>
      <c r="F70" s="193" t="s">
        <v>193</v>
      </c>
      <c r="G70" s="193" t="s">
        <v>65</v>
      </c>
      <c r="H70" s="219" t="s">
        <v>478</v>
      </c>
      <c r="I70" s="388" t="s">
        <v>7</v>
      </c>
      <c r="J70" s="388" t="s">
        <v>7</v>
      </c>
      <c r="K70" s="389" t="s">
        <v>9</v>
      </c>
      <c r="L70" s="389" t="s">
        <v>11</v>
      </c>
      <c r="M70" s="389" t="s">
        <v>10</v>
      </c>
      <c r="N70" s="397" t="s">
        <v>15</v>
      </c>
    </row>
    <row r="71" spans="1:14" ht="34.5" thickBot="1" x14ac:dyDescent="0.3">
      <c r="A71" s="1711"/>
      <c r="B71" s="1718"/>
      <c r="C71" s="95" t="s">
        <v>197</v>
      </c>
      <c r="D71" s="398">
        <v>8000000</v>
      </c>
      <c r="E71" s="193" t="s">
        <v>193</v>
      </c>
      <c r="F71" s="193" t="s">
        <v>193</v>
      </c>
      <c r="G71" s="193" t="s">
        <v>65</v>
      </c>
      <c r="H71" s="219" t="s">
        <v>478</v>
      </c>
      <c r="I71" s="388" t="s">
        <v>7</v>
      </c>
      <c r="J71" s="388" t="s">
        <v>7</v>
      </c>
      <c r="K71" s="389" t="s">
        <v>9</v>
      </c>
      <c r="L71" s="389" t="s">
        <v>11</v>
      </c>
      <c r="M71" s="389" t="s">
        <v>10</v>
      </c>
      <c r="N71" s="397" t="s">
        <v>15</v>
      </c>
    </row>
    <row r="72" spans="1:14" ht="34.5" thickBot="1" x14ac:dyDescent="0.3">
      <c r="A72" s="1711"/>
      <c r="B72" s="1718"/>
      <c r="C72" s="95" t="s">
        <v>198</v>
      </c>
      <c r="D72" s="392">
        <v>10000000</v>
      </c>
      <c r="E72" s="193" t="s">
        <v>193</v>
      </c>
      <c r="F72" s="193" t="s">
        <v>193</v>
      </c>
      <c r="G72" s="193" t="s">
        <v>65</v>
      </c>
      <c r="H72" s="219" t="s">
        <v>478</v>
      </c>
      <c r="I72" s="388" t="s">
        <v>7</v>
      </c>
      <c r="J72" s="388" t="s">
        <v>7</v>
      </c>
      <c r="K72" s="389" t="s">
        <v>9</v>
      </c>
      <c r="L72" s="389" t="s">
        <v>11</v>
      </c>
      <c r="M72" s="389" t="s">
        <v>10</v>
      </c>
      <c r="N72" s="397" t="s">
        <v>15</v>
      </c>
    </row>
    <row r="73" spans="1:14" ht="34.5" thickBot="1" x14ac:dyDescent="0.3">
      <c r="A73" s="1711"/>
      <c r="B73" s="1718"/>
      <c r="C73" s="95" t="s">
        <v>199</v>
      </c>
      <c r="D73" s="398">
        <v>6000000</v>
      </c>
      <c r="E73" s="193" t="s">
        <v>193</v>
      </c>
      <c r="F73" s="193" t="s">
        <v>193</v>
      </c>
      <c r="G73" s="193" t="s">
        <v>65</v>
      </c>
      <c r="H73" s="219" t="s">
        <v>478</v>
      </c>
      <c r="I73" s="388" t="s">
        <v>7</v>
      </c>
      <c r="J73" s="388" t="s">
        <v>7</v>
      </c>
      <c r="K73" s="389" t="s">
        <v>9</v>
      </c>
      <c r="L73" s="389" t="s">
        <v>11</v>
      </c>
      <c r="M73" s="389" t="s">
        <v>10</v>
      </c>
      <c r="N73" s="397" t="s">
        <v>15</v>
      </c>
    </row>
    <row r="74" spans="1:14" ht="15.75" thickBot="1" x14ac:dyDescent="0.3">
      <c r="A74" s="1711"/>
      <c r="B74" s="1719"/>
      <c r="C74" s="96" t="s">
        <v>200</v>
      </c>
      <c r="D74" s="399">
        <v>64000000</v>
      </c>
      <c r="E74" s="194"/>
      <c r="F74" s="99"/>
      <c r="G74" s="194"/>
      <c r="H74" s="219"/>
      <c r="I74" s="194"/>
      <c r="J74" s="194"/>
      <c r="K74" s="194"/>
      <c r="L74" s="194"/>
      <c r="M74" s="194"/>
      <c r="N74" s="397"/>
    </row>
    <row r="75" spans="1:14" ht="34.5" thickBot="1" x14ac:dyDescent="0.3">
      <c r="A75" s="1711"/>
      <c r="B75" s="1717" t="s">
        <v>210</v>
      </c>
      <c r="C75" s="93" t="s">
        <v>192</v>
      </c>
      <c r="D75" s="398">
        <v>261700000</v>
      </c>
      <c r="E75" s="193" t="s">
        <v>193</v>
      </c>
      <c r="F75" s="193" t="s">
        <v>193</v>
      </c>
      <c r="G75" s="193" t="s">
        <v>65</v>
      </c>
      <c r="H75" s="219" t="s">
        <v>478</v>
      </c>
      <c r="I75" s="400" t="s">
        <v>5</v>
      </c>
      <c r="J75" s="388" t="s">
        <v>7</v>
      </c>
      <c r="K75" s="400" t="s">
        <v>6</v>
      </c>
      <c r="L75" s="400" t="s">
        <v>480</v>
      </c>
      <c r="M75" s="400" t="s">
        <v>480</v>
      </c>
      <c r="N75" s="397" t="s">
        <v>15</v>
      </c>
    </row>
    <row r="76" spans="1:14" ht="34.5" thickBot="1" x14ac:dyDescent="0.3">
      <c r="A76" s="1711"/>
      <c r="B76" s="1718"/>
      <c r="C76" s="95" t="s">
        <v>194</v>
      </c>
      <c r="D76" s="398">
        <v>46000000</v>
      </c>
      <c r="E76" s="193" t="s">
        <v>193</v>
      </c>
      <c r="F76" s="193" t="s">
        <v>193</v>
      </c>
      <c r="G76" s="193" t="s">
        <v>65</v>
      </c>
      <c r="H76" s="219" t="s">
        <v>478</v>
      </c>
      <c r="I76" s="400" t="s">
        <v>5</v>
      </c>
      <c r="J76" s="388" t="s">
        <v>7</v>
      </c>
      <c r="K76" s="400" t="s">
        <v>6</v>
      </c>
      <c r="L76" s="400" t="s">
        <v>480</v>
      </c>
      <c r="M76" s="400" t="s">
        <v>480</v>
      </c>
      <c r="N76" s="397" t="s">
        <v>15</v>
      </c>
    </row>
    <row r="77" spans="1:14" ht="34.5" thickBot="1" x14ac:dyDescent="0.3">
      <c r="A77" s="1711"/>
      <c r="B77" s="1718"/>
      <c r="C77" s="95" t="s">
        <v>195</v>
      </c>
      <c r="D77" s="398">
        <v>53000000</v>
      </c>
      <c r="E77" s="193" t="s">
        <v>193</v>
      </c>
      <c r="F77" s="193" t="s">
        <v>193</v>
      </c>
      <c r="G77" s="193" t="s">
        <v>65</v>
      </c>
      <c r="H77" s="219" t="s">
        <v>478</v>
      </c>
      <c r="I77" s="400" t="s">
        <v>5</v>
      </c>
      <c r="J77" s="388" t="s">
        <v>7</v>
      </c>
      <c r="K77" s="400" t="s">
        <v>6</v>
      </c>
      <c r="L77" s="400" t="s">
        <v>480</v>
      </c>
      <c r="M77" s="400" t="s">
        <v>480</v>
      </c>
      <c r="N77" s="397" t="s">
        <v>15</v>
      </c>
    </row>
    <row r="78" spans="1:14" ht="34.5" thickBot="1" x14ac:dyDescent="0.3">
      <c r="A78" s="1711"/>
      <c r="B78" s="1718"/>
      <c r="C78" s="95" t="s">
        <v>196</v>
      </c>
      <c r="D78" s="398">
        <v>56000000</v>
      </c>
      <c r="E78" s="193" t="s">
        <v>193</v>
      </c>
      <c r="F78" s="193" t="s">
        <v>193</v>
      </c>
      <c r="G78" s="193" t="s">
        <v>65</v>
      </c>
      <c r="H78" s="219" t="s">
        <v>478</v>
      </c>
      <c r="I78" s="400" t="s">
        <v>5</v>
      </c>
      <c r="J78" s="388" t="s">
        <v>7</v>
      </c>
      <c r="K78" s="400" t="s">
        <v>6</v>
      </c>
      <c r="L78" s="400" t="s">
        <v>480</v>
      </c>
      <c r="M78" s="400" t="s">
        <v>480</v>
      </c>
      <c r="N78" s="397" t="s">
        <v>15</v>
      </c>
    </row>
    <row r="79" spans="1:14" ht="34.5" thickBot="1" x14ac:dyDescent="0.3">
      <c r="A79" s="1711"/>
      <c r="B79" s="1718"/>
      <c r="C79" s="95" t="s">
        <v>197</v>
      </c>
      <c r="D79" s="398">
        <v>61000000</v>
      </c>
      <c r="E79" s="193" t="s">
        <v>193</v>
      </c>
      <c r="F79" s="193" t="s">
        <v>193</v>
      </c>
      <c r="G79" s="193" t="s">
        <v>65</v>
      </c>
      <c r="H79" s="219" t="s">
        <v>478</v>
      </c>
      <c r="I79" s="400" t="s">
        <v>5</v>
      </c>
      <c r="J79" s="388" t="s">
        <v>7</v>
      </c>
      <c r="K79" s="400" t="s">
        <v>6</v>
      </c>
      <c r="L79" s="400" t="s">
        <v>480</v>
      </c>
      <c r="M79" s="400" t="s">
        <v>480</v>
      </c>
      <c r="N79" s="397" t="s">
        <v>15</v>
      </c>
    </row>
    <row r="80" spans="1:14" ht="34.5" thickBot="1" x14ac:dyDescent="0.3">
      <c r="A80" s="1711"/>
      <c r="B80" s="1718"/>
      <c r="C80" s="95" t="s">
        <v>198</v>
      </c>
      <c r="D80" s="398">
        <v>50000000</v>
      </c>
      <c r="E80" s="193" t="s">
        <v>193</v>
      </c>
      <c r="F80" s="193" t="s">
        <v>193</v>
      </c>
      <c r="G80" s="193" t="s">
        <v>65</v>
      </c>
      <c r="H80" s="219" t="s">
        <v>478</v>
      </c>
      <c r="I80" s="400" t="s">
        <v>5</v>
      </c>
      <c r="J80" s="388" t="s">
        <v>7</v>
      </c>
      <c r="K80" s="400" t="s">
        <v>6</v>
      </c>
      <c r="L80" s="400" t="s">
        <v>480</v>
      </c>
      <c r="M80" s="400" t="s">
        <v>480</v>
      </c>
      <c r="N80" s="397" t="s">
        <v>15</v>
      </c>
    </row>
    <row r="81" spans="1:14" ht="34.5" thickBot="1" x14ac:dyDescent="0.3">
      <c r="A81" s="1711"/>
      <c r="B81" s="1718"/>
      <c r="C81" s="95" t="s">
        <v>199</v>
      </c>
      <c r="D81" s="398">
        <v>38000000</v>
      </c>
      <c r="E81" s="193" t="s">
        <v>193</v>
      </c>
      <c r="F81" s="193" t="s">
        <v>193</v>
      </c>
      <c r="G81" s="193" t="s">
        <v>65</v>
      </c>
      <c r="H81" s="219" t="s">
        <v>478</v>
      </c>
      <c r="I81" s="400" t="s">
        <v>5</v>
      </c>
      <c r="J81" s="388" t="s">
        <v>7</v>
      </c>
      <c r="K81" s="400" t="s">
        <v>6</v>
      </c>
      <c r="L81" s="400" t="s">
        <v>480</v>
      </c>
      <c r="M81" s="400" t="s">
        <v>480</v>
      </c>
      <c r="N81" s="397" t="s">
        <v>15</v>
      </c>
    </row>
    <row r="82" spans="1:14" ht="15.75" thickBot="1" x14ac:dyDescent="0.3">
      <c r="A82" s="1711"/>
      <c r="B82" s="1719"/>
      <c r="C82" s="96" t="s">
        <v>200</v>
      </c>
      <c r="D82" s="399">
        <v>565700000</v>
      </c>
      <c r="E82" s="194"/>
      <c r="F82" s="99"/>
      <c r="G82" s="194"/>
      <c r="H82" s="219"/>
      <c r="I82" s="194"/>
      <c r="J82" s="194"/>
      <c r="K82" s="194"/>
      <c r="L82" s="194"/>
      <c r="M82" s="194"/>
      <c r="N82" s="397"/>
    </row>
    <row r="83" spans="1:14" ht="34.5" thickBot="1" x14ac:dyDescent="0.3">
      <c r="A83" s="1711"/>
      <c r="B83" s="1720" t="s">
        <v>211</v>
      </c>
      <c r="C83" s="93" t="s">
        <v>192</v>
      </c>
      <c r="D83" s="398">
        <v>198500000</v>
      </c>
      <c r="E83" s="193" t="s">
        <v>193</v>
      </c>
      <c r="F83" s="193" t="s">
        <v>193</v>
      </c>
      <c r="G83" s="193" t="s">
        <v>65</v>
      </c>
      <c r="H83" s="219" t="s">
        <v>478</v>
      </c>
      <c r="I83" s="400" t="s">
        <v>5</v>
      </c>
      <c r="J83" s="388" t="s">
        <v>7</v>
      </c>
      <c r="K83" s="400" t="s">
        <v>6</v>
      </c>
      <c r="L83" s="400" t="s">
        <v>480</v>
      </c>
      <c r="M83" s="400" t="s">
        <v>480</v>
      </c>
      <c r="N83" s="397" t="s">
        <v>15</v>
      </c>
    </row>
    <row r="84" spans="1:14" ht="34.5" thickBot="1" x14ac:dyDescent="0.3">
      <c r="A84" s="1711"/>
      <c r="B84" s="1721"/>
      <c r="C84" s="95" t="s">
        <v>194</v>
      </c>
      <c r="D84" s="398">
        <v>40700000</v>
      </c>
      <c r="E84" s="193" t="s">
        <v>193</v>
      </c>
      <c r="F84" s="193" t="s">
        <v>193</v>
      </c>
      <c r="G84" s="193" t="s">
        <v>65</v>
      </c>
      <c r="H84" s="219" t="s">
        <v>478</v>
      </c>
      <c r="I84" s="400" t="s">
        <v>5</v>
      </c>
      <c r="J84" s="388" t="s">
        <v>7</v>
      </c>
      <c r="K84" s="400" t="s">
        <v>6</v>
      </c>
      <c r="L84" s="400" t="s">
        <v>480</v>
      </c>
      <c r="M84" s="400" t="s">
        <v>480</v>
      </c>
      <c r="N84" s="397" t="s">
        <v>15</v>
      </c>
    </row>
    <row r="85" spans="1:14" ht="34.5" thickBot="1" x14ac:dyDescent="0.3">
      <c r="A85" s="1711"/>
      <c r="B85" s="1721"/>
      <c r="C85" s="95" t="s">
        <v>195</v>
      </c>
      <c r="D85" s="398">
        <v>42900000</v>
      </c>
      <c r="E85" s="193" t="s">
        <v>193</v>
      </c>
      <c r="F85" s="193" t="s">
        <v>193</v>
      </c>
      <c r="G85" s="193" t="s">
        <v>65</v>
      </c>
      <c r="H85" s="219" t="s">
        <v>478</v>
      </c>
      <c r="I85" s="400" t="s">
        <v>5</v>
      </c>
      <c r="J85" s="388" t="s">
        <v>7</v>
      </c>
      <c r="K85" s="400" t="s">
        <v>6</v>
      </c>
      <c r="L85" s="400" t="s">
        <v>480</v>
      </c>
      <c r="M85" s="400" t="s">
        <v>480</v>
      </c>
      <c r="N85" s="397" t="s">
        <v>15</v>
      </c>
    </row>
    <row r="86" spans="1:14" ht="34.5" thickBot="1" x14ac:dyDescent="0.3">
      <c r="A86" s="1711"/>
      <c r="B86" s="1721"/>
      <c r="C86" s="95" t="s">
        <v>196</v>
      </c>
      <c r="D86" s="398">
        <v>44000000</v>
      </c>
      <c r="E86" s="193">
        <v>61600000</v>
      </c>
      <c r="F86" s="193" t="s">
        <v>193</v>
      </c>
      <c r="G86" s="193" t="s">
        <v>65</v>
      </c>
      <c r="H86" s="219" t="s">
        <v>478</v>
      </c>
      <c r="I86" s="400" t="s">
        <v>5</v>
      </c>
      <c r="J86" s="388" t="s">
        <v>7</v>
      </c>
      <c r="K86" s="400" t="s">
        <v>6</v>
      </c>
      <c r="L86" s="400" t="s">
        <v>480</v>
      </c>
      <c r="M86" s="400" t="s">
        <v>480</v>
      </c>
      <c r="N86" s="397" t="s">
        <v>15</v>
      </c>
    </row>
    <row r="87" spans="1:14" ht="34.5" thickBot="1" x14ac:dyDescent="0.3">
      <c r="A87" s="1711"/>
      <c r="B87" s="1721"/>
      <c r="C87" s="95" t="s">
        <v>197</v>
      </c>
      <c r="D87" s="398">
        <v>55000000</v>
      </c>
      <c r="E87" s="193" t="s">
        <v>193</v>
      </c>
      <c r="F87" s="193" t="s">
        <v>193</v>
      </c>
      <c r="G87" s="193" t="s">
        <v>65</v>
      </c>
      <c r="H87" s="219" t="s">
        <v>478</v>
      </c>
      <c r="I87" s="400" t="s">
        <v>5</v>
      </c>
      <c r="J87" s="388" t="s">
        <v>7</v>
      </c>
      <c r="K87" s="400" t="s">
        <v>6</v>
      </c>
      <c r="L87" s="400" t="s">
        <v>480</v>
      </c>
      <c r="M87" s="400" t="s">
        <v>480</v>
      </c>
      <c r="N87" s="397" t="s">
        <v>15</v>
      </c>
    </row>
    <row r="88" spans="1:14" ht="34.5" thickBot="1" x14ac:dyDescent="0.3">
      <c r="A88" s="1711"/>
      <c r="B88" s="1721"/>
      <c r="C88" s="95" t="s">
        <v>198</v>
      </c>
      <c r="D88" s="398">
        <v>35200000</v>
      </c>
      <c r="E88" s="193" t="s">
        <v>193</v>
      </c>
      <c r="F88" s="193" t="s">
        <v>193</v>
      </c>
      <c r="G88" s="193" t="s">
        <v>65</v>
      </c>
      <c r="H88" s="219" t="s">
        <v>478</v>
      </c>
      <c r="I88" s="400" t="s">
        <v>5</v>
      </c>
      <c r="J88" s="388" t="s">
        <v>7</v>
      </c>
      <c r="K88" s="400" t="s">
        <v>6</v>
      </c>
      <c r="L88" s="400" t="s">
        <v>480</v>
      </c>
      <c r="M88" s="400" t="s">
        <v>480</v>
      </c>
      <c r="N88" s="397" t="s">
        <v>15</v>
      </c>
    </row>
    <row r="89" spans="1:14" ht="34.5" thickBot="1" x14ac:dyDescent="0.3">
      <c r="A89" s="1711"/>
      <c r="B89" s="1721"/>
      <c r="C89" s="95" t="s">
        <v>199</v>
      </c>
      <c r="D89" s="398">
        <v>29700000</v>
      </c>
      <c r="E89" s="193" t="s">
        <v>193</v>
      </c>
      <c r="F89" s="193" t="s">
        <v>193</v>
      </c>
      <c r="G89" s="193" t="s">
        <v>65</v>
      </c>
      <c r="H89" s="219" t="s">
        <v>478</v>
      </c>
      <c r="I89" s="400" t="s">
        <v>5</v>
      </c>
      <c r="J89" s="388" t="s">
        <v>7</v>
      </c>
      <c r="K89" s="400" t="s">
        <v>6</v>
      </c>
      <c r="L89" s="400" t="s">
        <v>480</v>
      </c>
      <c r="M89" s="400" t="s">
        <v>480</v>
      </c>
      <c r="N89" s="397" t="s">
        <v>15</v>
      </c>
    </row>
    <row r="90" spans="1:14" ht="15.75" thickBot="1" x14ac:dyDescent="0.3">
      <c r="A90" s="1711"/>
      <c r="B90" s="1722"/>
      <c r="C90" s="96" t="s">
        <v>200</v>
      </c>
      <c r="D90" s="399">
        <v>446000000</v>
      </c>
      <c r="E90" s="194"/>
      <c r="F90" s="99"/>
      <c r="G90" s="194"/>
      <c r="H90" s="219"/>
      <c r="I90" s="194"/>
      <c r="J90" s="194"/>
      <c r="K90" s="194"/>
      <c r="L90" s="194"/>
      <c r="M90" s="194"/>
      <c r="N90" s="397"/>
    </row>
    <row r="91" spans="1:14" ht="26.25" customHeight="1" thickBot="1" x14ac:dyDescent="0.3">
      <c r="A91" s="1711"/>
      <c r="B91" s="1717" t="s">
        <v>212</v>
      </c>
      <c r="C91" s="95" t="s">
        <v>194</v>
      </c>
      <c r="D91" s="398">
        <v>40000000</v>
      </c>
      <c r="E91" s="193" t="s">
        <v>193</v>
      </c>
      <c r="F91" s="193" t="s">
        <v>193</v>
      </c>
      <c r="G91" s="193" t="s">
        <v>65</v>
      </c>
      <c r="H91" s="219" t="s">
        <v>478</v>
      </c>
      <c r="I91" s="400" t="s">
        <v>7</v>
      </c>
      <c r="J91" s="197">
        <v>43192</v>
      </c>
      <c r="K91" s="400" t="s">
        <v>479</v>
      </c>
      <c r="L91" s="389" t="s">
        <v>11</v>
      </c>
      <c r="M91" s="197">
        <v>43311</v>
      </c>
      <c r="N91" s="397" t="s">
        <v>15</v>
      </c>
    </row>
    <row r="92" spans="1:14" ht="34.5" thickBot="1" x14ac:dyDescent="0.3">
      <c r="A92" s="1711"/>
      <c r="B92" s="1718"/>
      <c r="C92" s="95" t="s">
        <v>195</v>
      </c>
      <c r="D92" s="398">
        <v>18000000</v>
      </c>
      <c r="E92" s="193" t="s">
        <v>193</v>
      </c>
      <c r="F92" s="193" t="s">
        <v>193</v>
      </c>
      <c r="G92" s="193" t="s">
        <v>65</v>
      </c>
      <c r="H92" s="219" t="s">
        <v>478</v>
      </c>
      <c r="I92" s="400" t="s">
        <v>7</v>
      </c>
      <c r="J92" s="197">
        <v>43192</v>
      </c>
      <c r="K92" s="400" t="s">
        <v>479</v>
      </c>
      <c r="L92" s="389" t="s">
        <v>11</v>
      </c>
      <c r="M92" s="197">
        <v>43311</v>
      </c>
      <c r="N92" s="397" t="s">
        <v>15</v>
      </c>
    </row>
    <row r="93" spans="1:14" ht="34.5" thickBot="1" x14ac:dyDescent="0.3">
      <c r="A93" s="1711"/>
      <c r="B93" s="1718"/>
      <c r="C93" s="95" t="s">
        <v>196</v>
      </c>
      <c r="D93" s="398">
        <v>49500000</v>
      </c>
      <c r="E93" s="193" t="s">
        <v>193</v>
      </c>
      <c r="F93" s="193" t="s">
        <v>193</v>
      </c>
      <c r="G93" s="193" t="s">
        <v>65</v>
      </c>
      <c r="H93" s="219" t="s">
        <v>478</v>
      </c>
      <c r="I93" s="400" t="s">
        <v>7</v>
      </c>
      <c r="J93" s="197">
        <v>43192</v>
      </c>
      <c r="K93" s="400" t="s">
        <v>479</v>
      </c>
      <c r="L93" s="389" t="s">
        <v>11</v>
      </c>
      <c r="M93" s="400" t="s">
        <v>10</v>
      </c>
      <c r="N93" s="397" t="s">
        <v>15</v>
      </c>
    </row>
    <row r="94" spans="1:14" ht="15.75" thickBot="1" x14ac:dyDescent="0.3">
      <c r="A94" s="1711"/>
      <c r="B94" s="1718"/>
      <c r="C94" s="96" t="s">
        <v>200</v>
      </c>
      <c r="D94" s="399">
        <v>107500000</v>
      </c>
      <c r="E94" s="194"/>
      <c r="F94" s="99"/>
      <c r="G94" s="194"/>
      <c r="H94" s="219"/>
      <c r="I94" s="194"/>
      <c r="J94" s="194"/>
      <c r="K94" s="194"/>
      <c r="L94" s="194"/>
      <c r="M94" s="194"/>
      <c r="N94" s="397"/>
    </row>
    <row r="95" spans="1:14" ht="34.5" thickBot="1" x14ac:dyDescent="0.3">
      <c r="A95" s="1711"/>
      <c r="B95" s="1717" t="s">
        <v>213</v>
      </c>
      <c r="C95" s="93" t="s">
        <v>192</v>
      </c>
      <c r="D95" s="398">
        <v>61200000</v>
      </c>
      <c r="E95" s="193" t="s">
        <v>193</v>
      </c>
      <c r="F95" s="193" t="s">
        <v>193</v>
      </c>
      <c r="G95" s="193" t="s">
        <v>65</v>
      </c>
      <c r="H95" s="219" t="s">
        <v>478</v>
      </c>
      <c r="I95" s="400" t="s">
        <v>8</v>
      </c>
      <c r="J95" s="197">
        <v>43250</v>
      </c>
      <c r="K95" s="400" t="s">
        <v>10</v>
      </c>
      <c r="L95" s="400" t="s">
        <v>12</v>
      </c>
      <c r="M95" s="400" t="s">
        <v>11</v>
      </c>
      <c r="N95" s="397" t="s">
        <v>15</v>
      </c>
    </row>
    <row r="96" spans="1:14" ht="34.5" thickBot="1" x14ac:dyDescent="0.3">
      <c r="A96" s="1711"/>
      <c r="B96" s="1718"/>
      <c r="C96" s="95" t="s">
        <v>194</v>
      </c>
      <c r="D96" s="398">
        <v>15400000</v>
      </c>
      <c r="E96" s="193" t="s">
        <v>193</v>
      </c>
      <c r="F96" s="193" t="s">
        <v>193</v>
      </c>
      <c r="G96" s="193" t="s">
        <v>65</v>
      </c>
      <c r="H96" s="219" t="s">
        <v>478</v>
      </c>
      <c r="I96" s="400" t="s">
        <v>8</v>
      </c>
      <c r="J96" s="197">
        <v>43250</v>
      </c>
      <c r="K96" s="400" t="s">
        <v>10</v>
      </c>
      <c r="L96" s="400" t="s">
        <v>12</v>
      </c>
      <c r="M96" s="400" t="s">
        <v>11</v>
      </c>
      <c r="N96" s="397" t="s">
        <v>15</v>
      </c>
    </row>
    <row r="97" spans="1:14" ht="34.5" thickBot="1" x14ac:dyDescent="0.3">
      <c r="A97" s="1711"/>
      <c r="B97" s="1718"/>
      <c r="C97" s="95" t="s">
        <v>195</v>
      </c>
      <c r="D97" s="398">
        <v>17600000</v>
      </c>
      <c r="E97" s="193" t="s">
        <v>193</v>
      </c>
      <c r="F97" s="193" t="s">
        <v>193</v>
      </c>
      <c r="G97" s="193" t="s">
        <v>65</v>
      </c>
      <c r="H97" s="219" t="s">
        <v>478</v>
      </c>
      <c r="I97" s="400" t="s">
        <v>8</v>
      </c>
      <c r="J97" s="197">
        <v>43250</v>
      </c>
      <c r="K97" s="400" t="s">
        <v>10</v>
      </c>
      <c r="L97" s="400" t="s">
        <v>12</v>
      </c>
      <c r="M97" s="400" t="s">
        <v>11</v>
      </c>
      <c r="N97" s="397" t="s">
        <v>15</v>
      </c>
    </row>
    <row r="98" spans="1:14" ht="34.5" thickBot="1" x14ac:dyDescent="0.3">
      <c r="A98" s="1711"/>
      <c r="B98" s="1718"/>
      <c r="C98" s="95" t="s">
        <v>196</v>
      </c>
      <c r="D98" s="398">
        <v>17600000</v>
      </c>
      <c r="E98" s="193" t="s">
        <v>193</v>
      </c>
      <c r="F98" s="193" t="s">
        <v>193</v>
      </c>
      <c r="G98" s="193" t="s">
        <v>65</v>
      </c>
      <c r="H98" s="219" t="s">
        <v>478</v>
      </c>
      <c r="I98" s="400" t="s">
        <v>8</v>
      </c>
      <c r="J98" s="197">
        <v>43250</v>
      </c>
      <c r="K98" s="400" t="s">
        <v>10</v>
      </c>
      <c r="L98" s="400" t="s">
        <v>12</v>
      </c>
      <c r="M98" s="400" t="s">
        <v>11</v>
      </c>
      <c r="N98" s="397" t="s">
        <v>15</v>
      </c>
    </row>
    <row r="99" spans="1:14" ht="34.5" thickBot="1" x14ac:dyDescent="0.3">
      <c r="A99" s="1711"/>
      <c r="B99" s="1718"/>
      <c r="C99" s="95" t="s">
        <v>197</v>
      </c>
      <c r="D99" s="398">
        <v>17600000</v>
      </c>
      <c r="E99" s="193" t="s">
        <v>193</v>
      </c>
      <c r="F99" s="193" t="s">
        <v>193</v>
      </c>
      <c r="G99" s="193" t="s">
        <v>65</v>
      </c>
      <c r="H99" s="219" t="s">
        <v>478</v>
      </c>
      <c r="I99" s="400" t="s">
        <v>8</v>
      </c>
      <c r="J99" s="197">
        <v>43250</v>
      </c>
      <c r="K99" s="400" t="s">
        <v>10</v>
      </c>
      <c r="L99" s="400" t="s">
        <v>12</v>
      </c>
      <c r="M99" s="400" t="s">
        <v>11</v>
      </c>
      <c r="N99" s="397" t="s">
        <v>15</v>
      </c>
    </row>
    <row r="100" spans="1:14" ht="34.5" thickBot="1" x14ac:dyDescent="0.3">
      <c r="A100" s="1711"/>
      <c r="B100" s="1718"/>
      <c r="C100" s="95" t="s">
        <v>198</v>
      </c>
      <c r="D100" s="398">
        <v>15400000</v>
      </c>
      <c r="E100" s="193" t="s">
        <v>193</v>
      </c>
      <c r="F100" s="193" t="s">
        <v>193</v>
      </c>
      <c r="G100" s="193" t="s">
        <v>65</v>
      </c>
      <c r="H100" s="219" t="s">
        <v>478</v>
      </c>
      <c r="I100" s="400" t="s">
        <v>8</v>
      </c>
      <c r="J100" s="197">
        <v>43250</v>
      </c>
      <c r="K100" s="400" t="s">
        <v>10</v>
      </c>
      <c r="L100" s="400" t="s">
        <v>12</v>
      </c>
      <c r="M100" s="400" t="s">
        <v>11</v>
      </c>
      <c r="N100" s="397" t="s">
        <v>15</v>
      </c>
    </row>
    <row r="101" spans="1:14" ht="33.75" x14ac:dyDescent="0.25">
      <c r="A101" s="1711"/>
      <c r="B101" s="1718"/>
      <c r="C101" s="95" t="s">
        <v>199</v>
      </c>
      <c r="D101" s="392">
        <v>8000000</v>
      </c>
      <c r="E101" s="193" t="s">
        <v>193</v>
      </c>
      <c r="F101" s="193" t="s">
        <v>193</v>
      </c>
      <c r="G101" s="193" t="s">
        <v>65</v>
      </c>
      <c r="H101" s="219" t="s">
        <v>478</v>
      </c>
      <c r="I101" s="400" t="s">
        <v>8</v>
      </c>
      <c r="J101" s="197">
        <v>43250</v>
      </c>
      <c r="K101" s="400" t="s">
        <v>10</v>
      </c>
      <c r="L101" s="400" t="s">
        <v>12</v>
      </c>
      <c r="M101" s="400" t="s">
        <v>11</v>
      </c>
      <c r="N101" s="397" t="s">
        <v>15</v>
      </c>
    </row>
    <row r="102" spans="1:14" x14ac:dyDescent="0.25">
      <c r="A102" s="1711"/>
      <c r="B102" s="1719"/>
      <c r="C102" s="96" t="s">
        <v>200</v>
      </c>
      <c r="D102" s="399">
        <v>152800000</v>
      </c>
      <c r="E102" s="194"/>
      <c r="F102" s="99"/>
      <c r="G102" s="194"/>
      <c r="H102" s="99"/>
      <c r="I102" s="194"/>
      <c r="J102" s="194"/>
      <c r="K102" s="194"/>
      <c r="L102" s="194"/>
      <c r="M102" s="194"/>
      <c r="N102" s="201"/>
    </row>
    <row r="103" spans="1:14" ht="45" x14ac:dyDescent="0.25">
      <c r="A103" s="1712"/>
      <c r="B103" s="311" t="s">
        <v>214</v>
      </c>
      <c r="C103" s="101"/>
      <c r="D103" s="398">
        <f>+D102+D94+D90+D82+D74+D66+D59+D51+D49+D41+D39+D31+D23+D15</f>
        <v>3204000000</v>
      </c>
      <c r="E103" s="194"/>
      <c r="F103" s="99"/>
      <c r="G103" s="194"/>
      <c r="H103" s="99"/>
      <c r="I103" s="194"/>
      <c r="J103" s="194"/>
      <c r="K103" s="194"/>
      <c r="L103" s="194"/>
      <c r="M103" s="194"/>
      <c r="N103" s="200"/>
    </row>
    <row r="104" spans="1:14" ht="15.75" thickBot="1" x14ac:dyDescent="0.3">
      <c r="A104" s="102"/>
      <c r="B104" s="103"/>
      <c r="C104" s="103"/>
      <c r="D104" s="401"/>
      <c r="E104" s="195"/>
      <c r="F104" s="103"/>
      <c r="G104" s="195"/>
      <c r="H104" s="103"/>
      <c r="I104" s="195"/>
      <c r="J104" s="195"/>
      <c r="K104" s="195"/>
      <c r="L104" s="195"/>
      <c r="M104" s="195"/>
      <c r="N104" s="202"/>
    </row>
    <row r="105" spans="1:14" x14ac:dyDescent="0.25">
      <c r="D105" s="402"/>
    </row>
  </sheetData>
  <mergeCells count="25">
    <mergeCell ref="A3:N3"/>
    <mergeCell ref="A5:A7"/>
    <mergeCell ref="B5:B7"/>
    <mergeCell ref="C5:C7"/>
    <mergeCell ref="D5:D7"/>
    <mergeCell ref="E5:E6"/>
    <mergeCell ref="F5:F6"/>
    <mergeCell ref="G5:G6"/>
    <mergeCell ref="H5:H6"/>
    <mergeCell ref="I5:N6"/>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s>
  <dataValidations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3:AF214"/>
  <sheetViews>
    <sheetView zoomScale="90" zoomScaleNormal="90" workbookViewId="0">
      <pane xSplit="3" ySplit="6" topLeftCell="J105" activePane="bottomRight" state="frozen"/>
      <selection pane="topRight" activeCell="F1" sqref="F1"/>
      <selection pane="bottomLeft" activeCell="A7" sqref="A7"/>
      <selection pane="bottomRight" activeCell="AA112" sqref="AA112"/>
    </sheetView>
  </sheetViews>
  <sheetFormatPr baseColWidth="10" defaultRowHeight="12" x14ac:dyDescent="0.2"/>
  <cols>
    <col min="1" max="1" width="21.42578125" style="1002" customWidth="1"/>
    <col min="2" max="2" width="37.85546875" style="1143" customWidth="1"/>
    <col min="3" max="3" width="18" style="1001" customWidth="1"/>
    <col min="4" max="4" width="21.140625" style="1119" bestFit="1" customWidth="1"/>
    <col min="5" max="5" width="21.140625" style="1119" customWidth="1"/>
    <col min="6" max="6" width="26.140625" style="1143" customWidth="1"/>
    <col min="7" max="7" width="32.5703125" style="1002" customWidth="1"/>
    <col min="8" max="8" width="31.85546875" style="1001" customWidth="1"/>
    <col min="9" max="9" width="19" style="1002" customWidth="1"/>
    <col min="10" max="10" width="19.28515625" style="1002" customWidth="1"/>
    <col min="11" max="11" width="19.7109375" style="1002" customWidth="1"/>
    <col min="12" max="12" width="20.5703125" style="1002" customWidth="1"/>
    <col min="13" max="13" width="15.42578125" style="1002" customWidth="1"/>
    <col min="14" max="14" width="15.85546875" style="1002" customWidth="1"/>
    <col min="15" max="15" width="15.7109375" style="1002" customWidth="1"/>
    <col min="16" max="16" width="16.28515625" style="1002" customWidth="1"/>
    <col min="17" max="17" width="21.7109375" style="1144" hidden="1" customWidth="1"/>
    <col min="18" max="18" width="12.85546875" style="1002" hidden="1" customWidth="1"/>
    <col min="19" max="19" width="29.5703125" style="1002" hidden="1" customWidth="1"/>
    <col min="20" max="20" width="18.140625" style="1001" hidden="1" customWidth="1"/>
    <col min="21" max="21" width="22.7109375" style="1002" hidden="1" customWidth="1"/>
    <col min="22" max="22" width="32.42578125" style="1002" hidden="1" customWidth="1"/>
    <col min="23" max="23" width="16.28515625" style="1002" hidden="1" customWidth="1"/>
    <col min="24" max="24" width="34.7109375" style="1002" hidden="1" customWidth="1"/>
    <col min="25" max="25" width="32.42578125" style="1002" customWidth="1"/>
    <col min="26" max="26" width="16.28515625" style="1002" customWidth="1"/>
    <col min="27" max="27" width="34.7109375" style="1002" customWidth="1"/>
    <col min="28" max="31" width="0" style="1002" hidden="1" customWidth="1"/>
    <col min="32" max="16384" width="11.42578125" style="1002"/>
  </cols>
  <sheetData>
    <row r="3" spans="1:31" ht="78.75" customHeight="1" x14ac:dyDescent="0.2">
      <c r="A3" s="1670" t="s">
        <v>40</v>
      </c>
      <c r="B3" s="1671"/>
      <c r="C3" s="1671"/>
      <c r="D3" s="1671"/>
      <c r="E3" s="1671"/>
      <c r="F3" s="1671"/>
      <c r="G3" s="1671"/>
      <c r="H3" s="1671"/>
      <c r="I3" s="1671"/>
      <c r="J3" s="1671"/>
      <c r="K3" s="1671"/>
      <c r="L3" s="1671"/>
      <c r="M3" s="1671"/>
      <c r="N3" s="1671"/>
      <c r="O3" s="1671"/>
      <c r="P3" s="1671"/>
      <c r="Q3" s="1671"/>
      <c r="R3" s="1671"/>
      <c r="S3" s="1671"/>
      <c r="T3" s="1671"/>
      <c r="U3" s="1671"/>
      <c r="V3" s="1671"/>
      <c r="W3" s="1671"/>
      <c r="X3" s="1671"/>
      <c r="Y3" s="1670"/>
      <c r="Z3" s="1671"/>
      <c r="AA3" s="1671"/>
    </row>
    <row r="4" spans="1:31" ht="12.75" thickBot="1" x14ac:dyDescent="0.25">
      <c r="A4" s="1144"/>
      <c r="B4" s="1145"/>
      <c r="C4" s="1142"/>
      <c r="D4" s="1114"/>
      <c r="E4" s="1114">
        <f>D50-E50</f>
        <v>0</v>
      </c>
      <c r="F4" s="1145"/>
      <c r="G4" s="1144"/>
      <c r="H4" s="1142"/>
      <c r="I4" s="1144"/>
      <c r="J4" s="1144"/>
      <c r="K4" s="1144"/>
      <c r="L4" s="1144"/>
      <c r="M4" s="1144"/>
      <c r="N4" s="1144"/>
      <c r="O4" s="1144"/>
      <c r="P4" s="1144"/>
    </row>
    <row r="5" spans="1:31" ht="36" customHeight="1" thickTop="1" thickBot="1" x14ac:dyDescent="0.25">
      <c r="A5" s="1839" t="s">
        <v>41</v>
      </c>
      <c r="B5" s="1839" t="s">
        <v>42</v>
      </c>
      <c r="C5" s="1839" t="s">
        <v>43</v>
      </c>
      <c r="D5" s="1749" t="s">
        <v>44</v>
      </c>
      <c r="E5" s="1749" t="s">
        <v>1726</v>
      </c>
      <c r="F5" s="1194" t="s">
        <v>45</v>
      </c>
      <c r="G5" s="1195" t="s">
        <v>46</v>
      </c>
      <c r="H5" s="1195" t="s">
        <v>47</v>
      </c>
      <c r="I5" s="1195" t="s">
        <v>48</v>
      </c>
      <c r="J5" s="1843" t="s">
        <v>49</v>
      </c>
      <c r="K5" s="1843"/>
      <c r="L5" s="1843"/>
      <c r="M5" s="1843"/>
      <c r="N5" s="1843"/>
      <c r="O5" s="1843"/>
      <c r="P5" s="1843"/>
      <c r="Q5" s="1755" t="s">
        <v>981</v>
      </c>
      <c r="R5" s="1755"/>
      <c r="S5" s="1755"/>
      <c r="T5" s="1840" t="s">
        <v>1410</v>
      </c>
      <c r="U5" s="1841"/>
      <c r="V5" s="1755" t="s">
        <v>1553</v>
      </c>
      <c r="W5" s="1755"/>
      <c r="X5" s="1755"/>
      <c r="Y5" s="1755" t="s">
        <v>1887</v>
      </c>
      <c r="Z5" s="1755"/>
      <c r="AA5" s="1755"/>
      <c r="AB5" s="1837" t="s">
        <v>2303</v>
      </c>
      <c r="AC5" s="1838"/>
      <c r="AD5" s="1838"/>
      <c r="AE5" s="1838"/>
    </row>
    <row r="6" spans="1:31" ht="49.5" thickTop="1" thickBot="1" x14ac:dyDescent="0.25">
      <c r="A6" s="1839"/>
      <c r="B6" s="1839"/>
      <c r="C6" s="1839"/>
      <c r="D6" s="1749"/>
      <c r="E6" s="1749"/>
      <c r="F6" s="1194" t="s">
        <v>50</v>
      </c>
      <c r="G6" s="1195" t="s">
        <v>573</v>
      </c>
      <c r="H6" s="1195" t="s">
        <v>1466</v>
      </c>
      <c r="I6" s="1195" t="s">
        <v>572</v>
      </c>
      <c r="J6" s="1195" t="s">
        <v>54</v>
      </c>
      <c r="K6" s="1195" t="s">
        <v>1512</v>
      </c>
      <c r="L6" s="1195" t="s">
        <v>56</v>
      </c>
      <c r="M6" s="1195" t="s">
        <v>57</v>
      </c>
      <c r="N6" s="1194" t="s">
        <v>58</v>
      </c>
      <c r="O6" s="1195" t="s">
        <v>59</v>
      </c>
      <c r="P6" s="1194" t="s">
        <v>571</v>
      </c>
      <c r="Q6" s="1472" t="s">
        <v>984</v>
      </c>
      <c r="R6" s="1194" t="s">
        <v>982</v>
      </c>
      <c r="S6" s="1194" t="s">
        <v>991</v>
      </c>
      <c r="T6" s="974" t="s">
        <v>969</v>
      </c>
      <c r="U6" s="972" t="s">
        <v>1112</v>
      </c>
      <c r="V6" s="1409" t="s">
        <v>984</v>
      </c>
      <c r="W6" s="1409" t="s">
        <v>982</v>
      </c>
      <c r="X6" s="1409" t="s">
        <v>991</v>
      </c>
      <c r="Y6" s="1630" t="s">
        <v>984</v>
      </c>
      <c r="Z6" s="1630" t="s">
        <v>982</v>
      </c>
      <c r="AA6" s="1630" t="s">
        <v>991</v>
      </c>
      <c r="AB6" s="1142" t="s">
        <v>2299</v>
      </c>
      <c r="AC6" s="1142" t="s">
        <v>2300</v>
      </c>
      <c r="AD6" s="1142" t="s">
        <v>700</v>
      </c>
      <c r="AE6" s="1142" t="s">
        <v>990</v>
      </c>
    </row>
    <row r="7" spans="1:31" s="1203" customFormat="1" ht="34.5" customHeight="1" thickTop="1" x14ac:dyDescent="0.2">
      <c r="A7" s="1193" t="s">
        <v>963</v>
      </c>
      <c r="B7" s="1141" t="s">
        <v>1474</v>
      </c>
      <c r="C7" s="1196"/>
      <c r="D7" s="1123">
        <f>SUM(D8:D33)</f>
        <v>209737000000</v>
      </c>
      <c r="E7" s="1123">
        <f>SUM(E8:E34)</f>
        <v>209737000000</v>
      </c>
      <c r="F7" s="1197"/>
      <c r="G7" s="1197"/>
      <c r="H7" s="1197"/>
      <c r="I7" s="1198"/>
      <c r="J7" s="1198"/>
      <c r="K7" s="1198"/>
      <c r="L7" s="1199"/>
      <c r="M7" s="1197"/>
      <c r="N7" s="1200"/>
      <c r="O7" s="1201"/>
      <c r="P7" s="1202"/>
      <c r="Q7" s="1202"/>
      <c r="R7" s="1202"/>
      <c r="S7" s="1231"/>
      <c r="T7" s="1230"/>
      <c r="U7" s="1202"/>
      <c r="V7" s="1202"/>
      <c r="W7" s="1202"/>
      <c r="X7" s="1231"/>
      <c r="Y7" s="1202"/>
      <c r="Z7" s="1202"/>
      <c r="AA7" s="1231"/>
      <c r="AB7" s="1651"/>
      <c r="AC7" s="1651"/>
      <c r="AD7" s="1651"/>
      <c r="AE7" s="1651"/>
    </row>
    <row r="8" spans="1:31" s="1146" customFormat="1" ht="60" x14ac:dyDescent="0.2">
      <c r="A8" s="1171" t="s">
        <v>61</v>
      </c>
      <c r="B8" s="1156" t="s">
        <v>62</v>
      </c>
      <c r="C8" s="1157" t="s">
        <v>63</v>
      </c>
      <c r="D8" s="1116">
        <v>8326500000</v>
      </c>
      <c r="E8" s="1116">
        <v>7861200316</v>
      </c>
      <c r="F8" s="1156"/>
      <c r="G8" s="1156" t="s">
        <v>1495</v>
      </c>
      <c r="H8" s="1157" t="s">
        <v>65</v>
      </c>
      <c r="I8" s="1842" t="s">
        <v>570</v>
      </c>
      <c r="J8" s="1420">
        <f>+K8</f>
        <v>43101</v>
      </c>
      <c r="K8" s="1420">
        <v>43101</v>
      </c>
      <c r="L8" s="1420">
        <f>+K8+60</f>
        <v>43161</v>
      </c>
      <c r="M8" s="1420">
        <f>+L8+30</f>
        <v>43191</v>
      </c>
      <c r="N8" s="1157">
        <v>6</v>
      </c>
      <c r="O8" s="1420">
        <f>+M8+60</f>
        <v>43251</v>
      </c>
      <c r="P8" s="1158">
        <f>+M8+N8*30</f>
        <v>43371</v>
      </c>
      <c r="Q8" s="1156" t="s">
        <v>1513</v>
      </c>
      <c r="R8" s="1160" t="s">
        <v>990</v>
      </c>
      <c r="S8" s="1189" t="s">
        <v>1514</v>
      </c>
      <c r="T8" s="1183"/>
      <c r="U8" s="1172"/>
      <c r="V8" s="1487" t="s">
        <v>1728</v>
      </c>
      <c r="W8" s="1160" t="s">
        <v>990</v>
      </c>
      <c r="X8" s="1844"/>
      <c r="Y8" s="1487" t="s">
        <v>2240</v>
      </c>
      <c r="Z8" s="1160" t="s">
        <v>983</v>
      </c>
      <c r="AA8" s="1644" t="s">
        <v>2241</v>
      </c>
      <c r="AB8" s="1497">
        <v>1</v>
      </c>
      <c r="AC8" s="1497">
        <v>1</v>
      </c>
      <c r="AD8" s="1497"/>
      <c r="AE8" s="1497"/>
    </row>
    <row r="9" spans="1:31" s="1146" customFormat="1" ht="60" x14ac:dyDescent="0.2">
      <c r="A9" s="1171" t="s">
        <v>61</v>
      </c>
      <c r="B9" s="1156" t="s">
        <v>67</v>
      </c>
      <c r="C9" s="1157" t="s">
        <v>63</v>
      </c>
      <c r="D9" s="1116">
        <v>778500000</v>
      </c>
      <c r="E9" s="1116">
        <v>461511767</v>
      </c>
      <c r="F9" s="1156"/>
      <c r="G9" s="1156"/>
      <c r="H9" s="1157" t="s">
        <v>65</v>
      </c>
      <c r="I9" s="1842"/>
      <c r="J9" s="1420">
        <f>+K9</f>
        <v>43101</v>
      </c>
      <c r="K9" s="1420">
        <v>43101</v>
      </c>
      <c r="L9" s="1420">
        <f>+K9+60</f>
        <v>43161</v>
      </c>
      <c r="M9" s="1420">
        <f>+L9+30</f>
        <v>43191</v>
      </c>
      <c r="N9" s="1157">
        <v>6</v>
      </c>
      <c r="O9" s="1420">
        <f>+M9+60</f>
        <v>43251</v>
      </c>
      <c r="P9" s="1158">
        <f>+M9+N9*30</f>
        <v>43371</v>
      </c>
      <c r="Q9" s="1156" t="s">
        <v>1513</v>
      </c>
      <c r="R9" s="1160" t="s">
        <v>990</v>
      </c>
      <c r="S9" s="1189" t="s">
        <v>1514</v>
      </c>
      <c r="T9" s="1183"/>
      <c r="U9" s="1172"/>
      <c r="V9" s="1487" t="s">
        <v>1728</v>
      </c>
      <c r="W9" s="1160" t="s">
        <v>990</v>
      </c>
      <c r="X9" s="1846"/>
      <c r="Y9" s="1487" t="s">
        <v>2240</v>
      </c>
      <c r="Z9" s="1160" t="s">
        <v>983</v>
      </c>
      <c r="AA9" s="1645" t="s">
        <v>2241</v>
      </c>
      <c r="AB9" s="1497">
        <v>1</v>
      </c>
      <c r="AC9" s="1497">
        <v>1</v>
      </c>
      <c r="AD9" s="1497"/>
      <c r="AE9" s="1497"/>
    </row>
    <row r="10" spans="1:31" s="1146" customFormat="1" ht="60" x14ac:dyDescent="0.2">
      <c r="A10" s="1171" t="s">
        <v>61</v>
      </c>
      <c r="B10" s="1156" t="s">
        <v>68</v>
      </c>
      <c r="C10" s="1157" t="s">
        <v>69</v>
      </c>
      <c r="D10" s="1116">
        <v>1380000000</v>
      </c>
      <c r="E10" s="1116">
        <v>1380000000</v>
      </c>
      <c r="F10" s="1156"/>
      <c r="G10" s="1156" t="s">
        <v>1495</v>
      </c>
      <c r="H10" s="1157" t="s">
        <v>65</v>
      </c>
      <c r="I10" s="1842"/>
      <c r="J10" s="1420">
        <f>+K10</f>
        <v>43101</v>
      </c>
      <c r="K10" s="1420">
        <v>43101</v>
      </c>
      <c r="L10" s="1420">
        <f>+K10+60</f>
        <v>43161</v>
      </c>
      <c r="M10" s="1420">
        <f>+L10+30</f>
        <v>43191</v>
      </c>
      <c r="N10" s="1157">
        <v>6</v>
      </c>
      <c r="O10" s="1420">
        <f>+M10+60</f>
        <v>43251</v>
      </c>
      <c r="P10" s="1158">
        <f>+M10+N10*30</f>
        <v>43371</v>
      </c>
      <c r="Q10" s="1156" t="s">
        <v>994</v>
      </c>
      <c r="R10" s="1160" t="s">
        <v>990</v>
      </c>
      <c r="S10" s="1189" t="s">
        <v>1496</v>
      </c>
      <c r="T10" s="1183"/>
      <c r="U10" s="1172"/>
      <c r="V10" s="1487" t="s">
        <v>1727</v>
      </c>
      <c r="W10" s="1160" t="s">
        <v>990</v>
      </c>
      <c r="X10" s="1846"/>
      <c r="Y10" s="1487" t="s">
        <v>2242</v>
      </c>
      <c r="Z10" s="1160" t="s">
        <v>193</v>
      </c>
      <c r="AA10" s="1645" t="s">
        <v>2243</v>
      </c>
      <c r="AB10" s="1497">
        <v>1</v>
      </c>
      <c r="AC10" s="1497"/>
      <c r="AD10" s="1497">
        <v>1</v>
      </c>
      <c r="AE10" s="1497"/>
    </row>
    <row r="11" spans="1:31" s="1146" customFormat="1" ht="60" x14ac:dyDescent="0.2">
      <c r="A11" s="1171" t="s">
        <v>61</v>
      </c>
      <c r="B11" s="1156" t="s">
        <v>70</v>
      </c>
      <c r="C11" s="1157" t="s">
        <v>69</v>
      </c>
      <c r="D11" s="1116">
        <v>120000000</v>
      </c>
      <c r="E11" s="1116">
        <v>120000000</v>
      </c>
      <c r="F11" s="1156"/>
      <c r="G11" s="1156"/>
      <c r="H11" s="1157" t="s">
        <v>65</v>
      </c>
      <c r="I11" s="1842"/>
      <c r="J11" s="1420">
        <f>+K11</f>
        <v>43101</v>
      </c>
      <c r="K11" s="1420">
        <v>43101</v>
      </c>
      <c r="L11" s="1420">
        <f>+K11+60</f>
        <v>43161</v>
      </c>
      <c r="M11" s="1420">
        <f>+L11+30</f>
        <v>43191</v>
      </c>
      <c r="N11" s="1157">
        <v>6</v>
      </c>
      <c r="O11" s="1420">
        <f>+M11+60</f>
        <v>43251</v>
      </c>
      <c r="P11" s="1158">
        <f>+M11+N11*30</f>
        <v>43371</v>
      </c>
      <c r="Q11" s="1156" t="s">
        <v>994</v>
      </c>
      <c r="R11" s="1160" t="s">
        <v>990</v>
      </c>
      <c r="S11" s="1189" t="s">
        <v>1496</v>
      </c>
      <c r="T11" s="1183"/>
      <c r="U11" s="1172"/>
      <c r="V11" s="1487" t="s">
        <v>1727</v>
      </c>
      <c r="W11" s="1160" t="s">
        <v>990</v>
      </c>
      <c r="X11" s="1846"/>
      <c r="Y11" s="1487" t="s">
        <v>1727</v>
      </c>
      <c r="Z11" s="1160" t="s">
        <v>193</v>
      </c>
      <c r="AA11" s="1645" t="s">
        <v>2243</v>
      </c>
      <c r="AB11" s="1497">
        <v>1</v>
      </c>
      <c r="AC11" s="1497"/>
      <c r="AD11" s="1497">
        <v>1</v>
      </c>
      <c r="AE11" s="1497"/>
    </row>
    <row r="12" spans="1:31" s="1146" customFormat="1" ht="60" x14ac:dyDescent="0.2">
      <c r="A12" s="1171" t="s">
        <v>61</v>
      </c>
      <c r="B12" s="1156" t="s">
        <v>71</v>
      </c>
      <c r="C12" s="1157" t="s">
        <v>72</v>
      </c>
      <c r="D12" s="1116">
        <v>26900160474</v>
      </c>
      <c r="E12" s="1116">
        <v>26900160474</v>
      </c>
      <c r="F12" s="1156" t="s">
        <v>73</v>
      </c>
      <c r="G12" s="1156" t="s">
        <v>1495</v>
      </c>
      <c r="H12" s="1157" t="s">
        <v>74</v>
      </c>
      <c r="I12" s="1842"/>
      <c r="J12" s="1158"/>
      <c r="K12" s="1158"/>
      <c r="L12" s="1420">
        <v>43101</v>
      </c>
      <c r="M12" s="1162">
        <v>2014</v>
      </c>
      <c r="N12" s="1157"/>
      <c r="O12" s="1158">
        <v>43374</v>
      </c>
      <c r="P12" s="1158">
        <v>43312</v>
      </c>
      <c r="Q12" s="1156" t="s">
        <v>996</v>
      </c>
      <c r="R12" s="1157" t="s">
        <v>983</v>
      </c>
      <c r="S12" s="1189" t="s">
        <v>992</v>
      </c>
      <c r="T12" s="1184">
        <v>14518</v>
      </c>
      <c r="U12" s="1172"/>
      <c r="V12" s="1487" t="s">
        <v>1729</v>
      </c>
      <c r="W12" s="1464" t="s">
        <v>983</v>
      </c>
      <c r="X12" s="1846"/>
      <c r="Y12" s="1487" t="s">
        <v>1729</v>
      </c>
      <c r="Z12" s="1631" t="s">
        <v>193</v>
      </c>
      <c r="AA12" s="1645" t="s">
        <v>2244</v>
      </c>
      <c r="AB12" s="1497">
        <v>1</v>
      </c>
      <c r="AC12" s="1497"/>
      <c r="AD12" s="1497">
        <v>1</v>
      </c>
      <c r="AE12" s="1497"/>
    </row>
    <row r="13" spans="1:31" s="1146" customFormat="1" ht="120" x14ac:dyDescent="0.2">
      <c r="A13" s="1171" t="s">
        <v>61</v>
      </c>
      <c r="B13" s="1156" t="s">
        <v>75</v>
      </c>
      <c r="C13" s="1157" t="s">
        <v>72</v>
      </c>
      <c r="D13" s="1116">
        <v>909987008</v>
      </c>
      <c r="E13" s="1116">
        <v>909987008</v>
      </c>
      <c r="F13" s="1156" t="s">
        <v>73</v>
      </c>
      <c r="G13" s="1156"/>
      <c r="H13" s="1157" t="s">
        <v>74</v>
      </c>
      <c r="I13" s="1842"/>
      <c r="J13" s="1158"/>
      <c r="K13" s="1158"/>
      <c r="L13" s="1420">
        <v>43101</v>
      </c>
      <c r="M13" s="1162">
        <v>2014</v>
      </c>
      <c r="N13" s="1157"/>
      <c r="O13" s="1158">
        <v>43344</v>
      </c>
      <c r="P13" s="1158">
        <v>43312</v>
      </c>
      <c r="Q13" s="1156" t="s">
        <v>996</v>
      </c>
      <c r="R13" s="1157" t="s">
        <v>983</v>
      </c>
      <c r="S13" s="1189" t="s">
        <v>993</v>
      </c>
      <c r="T13" s="1184">
        <v>12618</v>
      </c>
      <c r="U13" s="1172"/>
      <c r="V13" s="1487" t="s">
        <v>1730</v>
      </c>
      <c r="W13" s="1464" t="s">
        <v>983</v>
      </c>
      <c r="X13" s="1846"/>
      <c r="Y13" s="1487" t="s">
        <v>1731</v>
      </c>
      <c r="Z13" s="1631" t="s">
        <v>983</v>
      </c>
      <c r="AA13" s="1645" t="s">
        <v>2245</v>
      </c>
      <c r="AB13" s="1497">
        <v>1</v>
      </c>
      <c r="AC13" s="1497">
        <v>1</v>
      </c>
      <c r="AD13" s="1497"/>
      <c r="AE13" s="1497"/>
    </row>
    <row r="14" spans="1:31" s="1146" customFormat="1" ht="60" x14ac:dyDescent="0.2">
      <c r="A14" s="1171" t="s">
        <v>61</v>
      </c>
      <c r="B14" s="1156" t="s">
        <v>76</v>
      </c>
      <c r="C14" s="1157" t="s">
        <v>77</v>
      </c>
      <c r="D14" s="1116">
        <v>8725090000</v>
      </c>
      <c r="E14" s="1116">
        <v>8725090000</v>
      </c>
      <c r="F14" s="1156" t="s">
        <v>78</v>
      </c>
      <c r="G14" s="1156"/>
      <c r="H14" s="1157" t="s">
        <v>74</v>
      </c>
      <c r="I14" s="1842"/>
      <c r="J14" s="1158"/>
      <c r="K14" s="1158"/>
      <c r="L14" s="1420">
        <v>43101</v>
      </c>
      <c r="M14" s="1158"/>
      <c r="N14" s="1157"/>
      <c r="O14" s="1158">
        <v>43282</v>
      </c>
      <c r="P14" s="1158">
        <v>44926</v>
      </c>
      <c r="Q14" s="1156" t="s">
        <v>995</v>
      </c>
      <c r="R14" s="1163" t="s">
        <v>983</v>
      </c>
      <c r="S14" s="1189" t="s">
        <v>980</v>
      </c>
      <c r="T14" s="1184">
        <v>12318</v>
      </c>
      <c r="U14" s="1173"/>
      <c r="V14" s="1487" t="s">
        <v>1731</v>
      </c>
      <c r="W14" s="1464" t="s">
        <v>983</v>
      </c>
      <c r="X14" s="1846"/>
      <c r="Y14" s="1487" t="s">
        <v>1731</v>
      </c>
      <c r="Z14" s="1631" t="s">
        <v>983</v>
      </c>
      <c r="AA14" s="1645" t="s">
        <v>2243</v>
      </c>
      <c r="AB14" s="1497">
        <v>1</v>
      </c>
      <c r="AC14" s="1497">
        <v>1</v>
      </c>
      <c r="AD14" s="1497"/>
      <c r="AE14" s="1497"/>
    </row>
    <row r="15" spans="1:31" s="1146" customFormat="1" ht="72" x14ac:dyDescent="0.2">
      <c r="A15" s="1171" t="s">
        <v>61</v>
      </c>
      <c r="B15" s="1156" t="s">
        <v>79</v>
      </c>
      <c r="C15" s="1157" t="s">
        <v>80</v>
      </c>
      <c r="D15" s="1116">
        <v>47065608623</v>
      </c>
      <c r="E15" s="1116">
        <v>47065608623</v>
      </c>
      <c r="F15" s="1156" t="s">
        <v>81</v>
      </c>
      <c r="G15" s="1156"/>
      <c r="H15" s="1157" t="s">
        <v>74</v>
      </c>
      <c r="I15" s="1842"/>
      <c r="J15" s="1158"/>
      <c r="K15" s="1158"/>
      <c r="L15" s="1420">
        <v>43101</v>
      </c>
      <c r="M15" s="1158"/>
      <c r="N15" s="1158"/>
      <c r="O15" s="1158">
        <v>43282</v>
      </c>
      <c r="P15" s="1158">
        <v>46752</v>
      </c>
      <c r="Q15" s="1156" t="s">
        <v>997</v>
      </c>
      <c r="R15" s="1164" t="s">
        <v>983</v>
      </c>
      <c r="S15" s="1189" t="s">
        <v>1732</v>
      </c>
      <c r="T15" s="1184">
        <v>13018</v>
      </c>
      <c r="U15" s="1173"/>
      <c r="V15" s="1487" t="s">
        <v>1733</v>
      </c>
      <c r="W15" s="1464" t="s">
        <v>983</v>
      </c>
      <c r="X15" s="1846"/>
      <c r="Y15" s="1487" t="s">
        <v>1733</v>
      </c>
      <c r="Z15" s="1631" t="s">
        <v>983</v>
      </c>
      <c r="AA15" s="1645" t="s">
        <v>2246</v>
      </c>
      <c r="AB15" s="1497">
        <v>1</v>
      </c>
      <c r="AC15" s="1497">
        <v>1</v>
      </c>
      <c r="AD15" s="1497"/>
      <c r="AE15" s="1497"/>
    </row>
    <row r="16" spans="1:31" s="1146" customFormat="1" ht="60" x14ac:dyDescent="0.2">
      <c r="A16" s="1171" t="s">
        <v>61</v>
      </c>
      <c r="B16" s="1156" t="s">
        <v>82</v>
      </c>
      <c r="C16" s="1157" t="s">
        <v>83</v>
      </c>
      <c r="D16" s="1116">
        <v>20616860624</v>
      </c>
      <c r="E16" s="1116">
        <v>20616860624</v>
      </c>
      <c r="F16" s="1156" t="s">
        <v>84</v>
      </c>
      <c r="G16" s="1156" t="s">
        <v>1495</v>
      </c>
      <c r="H16" s="1157" t="s">
        <v>74</v>
      </c>
      <c r="I16" s="1842"/>
      <c r="J16" s="1158"/>
      <c r="K16" s="1158"/>
      <c r="L16" s="1420">
        <v>43101</v>
      </c>
      <c r="M16" s="1162">
        <v>2017</v>
      </c>
      <c r="N16" s="1158"/>
      <c r="O16" s="1158">
        <v>43313</v>
      </c>
      <c r="P16" s="1158">
        <v>43312</v>
      </c>
      <c r="Q16" s="1156" t="s">
        <v>996</v>
      </c>
      <c r="R16" s="1164" t="s">
        <v>983</v>
      </c>
      <c r="S16" s="1189" t="s">
        <v>977</v>
      </c>
      <c r="T16" s="1184">
        <v>14618</v>
      </c>
      <c r="U16" s="1173"/>
      <c r="V16" s="1487" t="s">
        <v>1734</v>
      </c>
      <c r="W16" s="1164" t="s">
        <v>983</v>
      </c>
      <c r="X16" s="1846"/>
      <c r="Y16" s="1487" t="s">
        <v>2247</v>
      </c>
      <c r="Z16" s="1164" t="s">
        <v>990</v>
      </c>
      <c r="AA16" s="1645" t="s">
        <v>2248</v>
      </c>
      <c r="AB16" s="1497">
        <v>1</v>
      </c>
      <c r="AC16" s="1497"/>
      <c r="AD16" s="1497"/>
      <c r="AE16" s="1497">
        <v>1</v>
      </c>
    </row>
    <row r="17" spans="1:31" s="1146" customFormat="1" ht="84" x14ac:dyDescent="0.2">
      <c r="A17" s="1171" t="s">
        <v>61</v>
      </c>
      <c r="B17" s="1156" t="s">
        <v>85</v>
      </c>
      <c r="C17" s="1157" t="s">
        <v>83</v>
      </c>
      <c r="D17" s="1116">
        <v>2383139376</v>
      </c>
      <c r="E17" s="1116">
        <v>2383139376</v>
      </c>
      <c r="F17" s="1156" t="s">
        <v>84</v>
      </c>
      <c r="G17" s="1156"/>
      <c r="H17" s="1157" t="s">
        <v>74</v>
      </c>
      <c r="I17" s="1842"/>
      <c r="J17" s="1158"/>
      <c r="K17" s="1158"/>
      <c r="L17" s="1420">
        <v>43101</v>
      </c>
      <c r="M17" s="1162">
        <v>2017</v>
      </c>
      <c r="N17" s="1158"/>
      <c r="O17" s="1158">
        <v>43282</v>
      </c>
      <c r="P17" s="1158">
        <v>43312</v>
      </c>
      <c r="Q17" s="1156" t="s">
        <v>996</v>
      </c>
      <c r="R17" s="1164" t="s">
        <v>983</v>
      </c>
      <c r="S17" s="1189" t="s">
        <v>976</v>
      </c>
      <c r="T17" s="1184">
        <v>12218</v>
      </c>
      <c r="U17" s="1173"/>
      <c r="V17" s="1487" t="s">
        <v>1734</v>
      </c>
      <c r="W17" s="1164" t="s">
        <v>983</v>
      </c>
      <c r="X17" s="1846"/>
      <c r="Y17" s="1487" t="s">
        <v>2247</v>
      </c>
      <c r="Z17" s="1164" t="s">
        <v>990</v>
      </c>
      <c r="AA17" s="1645" t="s">
        <v>2249</v>
      </c>
      <c r="AB17" s="1497">
        <v>1</v>
      </c>
      <c r="AC17" s="1497"/>
      <c r="AD17" s="1497"/>
      <c r="AE17" s="1497">
        <v>1</v>
      </c>
    </row>
    <row r="18" spans="1:31" s="1146" customFormat="1" ht="72" x14ac:dyDescent="0.2">
      <c r="A18" s="1171" t="s">
        <v>61</v>
      </c>
      <c r="B18" s="1156" t="s">
        <v>86</v>
      </c>
      <c r="C18" s="1157" t="s">
        <v>561</v>
      </c>
      <c r="D18" s="1116">
        <v>14353860609</v>
      </c>
      <c r="E18" s="1116">
        <v>14353860609</v>
      </c>
      <c r="F18" s="1156" t="s">
        <v>84</v>
      </c>
      <c r="G18" s="1156" t="s">
        <v>1495</v>
      </c>
      <c r="H18" s="1157" t="s">
        <v>74</v>
      </c>
      <c r="I18" s="1842"/>
      <c r="J18" s="1158"/>
      <c r="K18" s="1158"/>
      <c r="L18" s="1420">
        <v>43101</v>
      </c>
      <c r="M18" s="1162">
        <v>2017</v>
      </c>
      <c r="N18" s="1158"/>
      <c r="O18" s="1420">
        <v>43252</v>
      </c>
      <c r="P18" s="1158">
        <v>43312</v>
      </c>
      <c r="Q18" s="1156" t="s">
        <v>996</v>
      </c>
      <c r="R18" s="1164" t="s">
        <v>983</v>
      </c>
      <c r="S18" s="1189" t="s">
        <v>979</v>
      </c>
      <c r="T18" s="1184">
        <v>14718</v>
      </c>
      <c r="U18" s="1173"/>
      <c r="V18" s="1487" t="s">
        <v>1735</v>
      </c>
      <c r="W18" s="1164" t="s">
        <v>983</v>
      </c>
      <c r="X18" s="1846"/>
      <c r="Y18" s="1487" t="s">
        <v>2301</v>
      </c>
      <c r="Z18" s="1164" t="s">
        <v>193</v>
      </c>
      <c r="AA18" s="1645" t="s">
        <v>2250</v>
      </c>
      <c r="AB18" s="1497">
        <v>1</v>
      </c>
      <c r="AC18" s="1497"/>
      <c r="AD18" s="1497">
        <v>1</v>
      </c>
      <c r="AE18" s="1497"/>
    </row>
    <row r="19" spans="1:31" s="1146" customFormat="1" ht="96" x14ac:dyDescent="0.2">
      <c r="A19" s="1171" t="s">
        <v>61</v>
      </c>
      <c r="B19" s="1156" t="s">
        <v>88</v>
      </c>
      <c r="C19" s="1157" t="s">
        <v>561</v>
      </c>
      <c r="D19" s="1116">
        <v>1116139391</v>
      </c>
      <c r="E19" s="1116">
        <v>1116139391</v>
      </c>
      <c r="F19" s="1156" t="s">
        <v>84</v>
      </c>
      <c r="G19" s="1156"/>
      <c r="H19" s="1157" t="s">
        <v>74</v>
      </c>
      <c r="I19" s="1842"/>
      <c r="J19" s="1158"/>
      <c r="K19" s="1158"/>
      <c r="L19" s="1420">
        <v>43101</v>
      </c>
      <c r="M19" s="1162">
        <v>2017</v>
      </c>
      <c r="N19" s="1162"/>
      <c r="O19" s="1420">
        <v>43221</v>
      </c>
      <c r="P19" s="1158">
        <v>43312</v>
      </c>
      <c r="Q19" s="1156" t="s">
        <v>996</v>
      </c>
      <c r="R19" s="1164" t="s">
        <v>983</v>
      </c>
      <c r="S19" s="1189" t="s">
        <v>975</v>
      </c>
      <c r="T19" s="1184">
        <v>2218</v>
      </c>
      <c r="U19" s="1173"/>
      <c r="V19" s="1487" t="s">
        <v>1735</v>
      </c>
      <c r="W19" s="1164" t="s">
        <v>983</v>
      </c>
      <c r="X19" s="1846"/>
      <c r="Y19" s="1487" t="s">
        <v>2302</v>
      </c>
      <c r="Z19" s="1164" t="s">
        <v>193</v>
      </c>
      <c r="AA19" s="1645" t="s">
        <v>2251</v>
      </c>
      <c r="AB19" s="1497">
        <v>1</v>
      </c>
      <c r="AC19" s="1497"/>
      <c r="AD19" s="1497">
        <v>1</v>
      </c>
      <c r="AE19" s="1497"/>
    </row>
    <row r="20" spans="1:31" s="1146" customFormat="1" ht="60" x14ac:dyDescent="0.2">
      <c r="A20" s="1171" t="s">
        <v>61</v>
      </c>
      <c r="B20" s="1156" t="s">
        <v>89</v>
      </c>
      <c r="C20" s="1157" t="s">
        <v>72</v>
      </c>
      <c r="D20" s="1116">
        <v>23000000000</v>
      </c>
      <c r="E20" s="1116">
        <v>23000000000</v>
      </c>
      <c r="F20" s="1156"/>
      <c r="G20" s="1156" t="s">
        <v>1495</v>
      </c>
      <c r="H20" s="1157" t="s">
        <v>65</v>
      </c>
      <c r="I20" s="1842"/>
      <c r="J20" s="1158">
        <f>+K20-15</f>
        <v>43176</v>
      </c>
      <c r="K20" s="1420">
        <v>43191</v>
      </c>
      <c r="L20" s="1420">
        <f>+K20+60</f>
        <v>43251</v>
      </c>
      <c r="M20" s="1420">
        <f t="shared" ref="M20:M28" si="0">+L20+30</f>
        <v>43281</v>
      </c>
      <c r="N20" s="1162">
        <v>6</v>
      </c>
      <c r="O20" s="1158">
        <f t="shared" ref="O20:O28" si="1">+M20+60</f>
        <v>43341</v>
      </c>
      <c r="P20" s="1158">
        <f>+M20+N20*30</f>
        <v>43461</v>
      </c>
      <c r="Q20" s="1156" t="s">
        <v>998</v>
      </c>
      <c r="R20" s="1157" t="s">
        <v>990</v>
      </c>
      <c r="S20" s="1189" t="s">
        <v>526</v>
      </c>
      <c r="T20" s="1185"/>
      <c r="U20" s="1173"/>
      <c r="V20" s="1487" t="s">
        <v>1736</v>
      </c>
      <c r="W20" s="1164" t="s">
        <v>990</v>
      </c>
      <c r="X20" s="1846"/>
      <c r="Y20" s="1487" t="s">
        <v>2252</v>
      </c>
      <c r="Z20" s="1164" t="s">
        <v>990</v>
      </c>
      <c r="AA20" s="1645" t="s">
        <v>2253</v>
      </c>
      <c r="AB20" s="1497">
        <v>1</v>
      </c>
      <c r="AC20" s="1497"/>
      <c r="AD20" s="1497"/>
      <c r="AE20" s="1497">
        <v>1</v>
      </c>
    </row>
    <row r="21" spans="1:31" s="1146" customFormat="1" ht="60" x14ac:dyDescent="0.2">
      <c r="A21" s="1171" t="s">
        <v>61</v>
      </c>
      <c r="B21" s="1156" t="s">
        <v>90</v>
      </c>
      <c r="C21" s="1157" t="s">
        <v>72</v>
      </c>
      <c r="D21" s="1116">
        <v>2000000000</v>
      </c>
      <c r="E21" s="1116">
        <v>2000000000</v>
      </c>
      <c r="F21" s="1156"/>
      <c r="G21" s="1156"/>
      <c r="H21" s="1157" t="s">
        <v>65</v>
      </c>
      <c r="I21" s="1842"/>
      <c r="J21" s="1158">
        <f>+K21-15</f>
        <v>43176</v>
      </c>
      <c r="K21" s="1420">
        <v>43191</v>
      </c>
      <c r="L21" s="1420">
        <f>+K21+60</f>
        <v>43251</v>
      </c>
      <c r="M21" s="1420">
        <f t="shared" si="0"/>
        <v>43281</v>
      </c>
      <c r="N21" s="1162">
        <v>6</v>
      </c>
      <c r="O21" s="1158">
        <f t="shared" si="1"/>
        <v>43341</v>
      </c>
      <c r="P21" s="1158">
        <f>+M21+N21*30</f>
        <v>43461</v>
      </c>
      <c r="Q21" s="1156" t="s">
        <v>998</v>
      </c>
      <c r="R21" s="1157" t="s">
        <v>990</v>
      </c>
      <c r="S21" s="1189"/>
      <c r="T21" s="1185"/>
      <c r="U21" s="1173"/>
      <c r="V21" s="1487" t="s">
        <v>1736</v>
      </c>
      <c r="W21" s="1164" t="s">
        <v>990</v>
      </c>
      <c r="X21" s="1846"/>
      <c r="Y21" s="1487" t="s">
        <v>2252</v>
      </c>
      <c r="Z21" s="1164" t="s">
        <v>990</v>
      </c>
      <c r="AA21" s="1645" t="s">
        <v>2253</v>
      </c>
      <c r="AB21" s="1497">
        <v>1</v>
      </c>
      <c r="AC21" s="1497"/>
      <c r="AD21" s="1497"/>
      <c r="AE21" s="1497">
        <v>1</v>
      </c>
    </row>
    <row r="22" spans="1:31" s="1146" customFormat="1" ht="84" x14ac:dyDescent="0.2">
      <c r="A22" s="1171" t="s">
        <v>61</v>
      </c>
      <c r="B22" s="1156" t="s">
        <v>91</v>
      </c>
      <c r="C22" s="1157" t="s">
        <v>92</v>
      </c>
      <c r="D22" s="1116">
        <v>3000000000</v>
      </c>
      <c r="E22" s="1116">
        <v>3000000000</v>
      </c>
      <c r="F22" s="1156"/>
      <c r="G22" s="1156"/>
      <c r="H22" s="1157" t="s">
        <v>74</v>
      </c>
      <c r="I22" s="1842"/>
      <c r="J22" s="1158">
        <f>+K22</f>
        <v>43101</v>
      </c>
      <c r="K22" s="1420">
        <v>43101</v>
      </c>
      <c r="L22" s="1420">
        <f>+K22</f>
        <v>43101</v>
      </c>
      <c r="M22" s="1420">
        <f t="shared" si="0"/>
        <v>43131</v>
      </c>
      <c r="N22" s="1162">
        <v>12</v>
      </c>
      <c r="O22" s="1420">
        <f t="shared" si="1"/>
        <v>43191</v>
      </c>
      <c r="P22" s="1158">
        <f>+M22+N22*30-30</f>
        <v>43461</v>
      </c>
      <c r="Q22" s="1473" t="s">
        <v>1497</v>
      </c>
      <c r="R22" s="1165" t="s">
        <v>983</v>
      </c>
      <c r="S22" s="1190" t="s">
        <v>978</v>
      </c>
      <c r="T22" s="1184">
        <v>16618</v>
      </c>
      <c r="U22" s="1174"/>
      <c r="V22" s="1488" t="s">
        <v>1737</v>
      </c>
      <c r="W22" s="1164" t="s">
        <v>983</v>
      </c>
      <c r="X22" s="1845"/>
      <c r="Y22" s="1488" t="s">
        <v>2254</v>
      </c>
      <c r="Z22" s="1164" t="s">
        <v>193</v>
      </c>
      <c r="AA22" s="1646"/>
      <c r="AB22" s="1497">
        <v>1</v>
      </c>
      <c r="AC22" s="1497"/>
      <c r="AD22" s="1497">
        <v>1</v>
      </c>
      <c r="AE22" s="1497"/>
    </row>
    <row r="23" spans="1:31" s="1146" customFormat="1" ht="96" x14ac:dyDescent="0.2">
      <c r="A23" s="1171" t="s">
        <v>61</v>
      </c>
      <c r="B23" s="1422" t="s">
        <v>93</v>
      </c>
      <c r="C23" s="1157"/>
      <c r="D23" s="1116">
        <f>9200000000*0</f>
        <v>0</v>
      </c>
      <c r="E23" s="1116">
        <v>4592821040</v>
      </c>
      <c r="F23" s="1156"/>
      <c r="G23" s="1156"/>
      <c r="H23" s="1157" t="s">
        <v>74</v>
      </c>
      <c r="I23" s="1842"/>
      <c r="J23" s="1158">
        <f t="shared" ref="J23:J28" si="2">+K23-15</f>
        <v>43176</v>
      </c>
      <c r="K23" s="1420">
        <v>43191</v>
      </c>
      <c r="L23" s="1420">
        <f t="shared" ref="L23:L28" si="3">+K23+60</f>
        <v>43251</v>
      </c>
      <c r="M23" s="1420">
        <f t="shared" si="0"/>
        <v>43281</v>
      </c>
      <c r="N23" s="1162">
        <v>6</v>
      </c>
      <c r="O23" s="1158">
        <f t="shared" si="1"/>
        <v>43341</v>
      </c>
      <c r="P23" s="1158">
        <f t="shared" ref="P23:P28" si="4">+M23+N23*30</f>
        <v>43461</v>
      </c>
      <c r="Q23" s="1156"/>
      <c r="R23" s="1156"/>
      <c r="S23" s="1121">
        <v>4592821040</v>
      </c>
      <c r="T23" s="1185"/>
      <c r="U23" s="1173"/>
      <c r="V23" s="1487" t="s">
        <v>1773</v>
      </c>
      <c r="W23" s="1464" t="s">
        <v>990</v>
      </c>
      <c r="X23" s="1485" t="s">
        <v>1738</v>
      </c>
      <c r="Y23" s="1487" t="s">
        <v>1773</v>
      </c>
      <c r="Z23" s="1631" t="s">
        <v>193</v>
      </c>
      <c r="AA23" s="1189" t="s">
        <v>1773</v>
      </c>
      <c r="AB23" s="1497">
        <v>1</v>
      </c>
      <c r="AC23" s="1497"/>
      <c r="AD23" s="1497">
        <v>1</v>
      </c>
      <c r="AE23" s="1497"/>
    </row>
    <row r="24" spans="1:31" s="1146" customFormat="1" ht="108" x14ac:dyDescent="0.2">
      <c r="A24" s="1171" t="s">
        <v>61</v>
      </c>
      <c r="B24" s="1422" t="s">
        <v>94</v>
      </c>
      <c r="C24" s="1157"/>
      <c r="D24" s="1116">
        <f>800000000*0</f>
        <v>0</v>
      </c>
      <c r="E24" s="1116">
        <v>767456000</v>
      </c>
      <c r="F24" s="1156"/>
      <c r="G24" s="1156"/>
      <c r="H24" s="1157" t="s">
        <v>74</v>
      </c>
      <c r="I24" s="1842"/>
      <c r="J24" s="1158">
        <f t="shared" si="2"/>
        <v>43176</v>
      </c>
      <c r="K24" s="1420">
        <v>43191</v>
      </c>
      <c r="L24" s="1420">
        <f t="shared" si="3"/>
        <v>43251</v>
      </c>
      <c r="M24" s="1420">
        <f t="shared" si="0"/>
        <v>43281</v>
      </c>
      <c r="N24" s="1162">
        <v>6</v>
      </c>
      <c r="O24" s="1158">
        <f t="shared" si="1"/>
        <v>43341</v>
      </c>
      <c r="P24" s="1158">
        <f t="shared" si="4"/>
        <v>43461</v>
      </c>
      <c r="Q24" s="1156"/>
      <c r="R24" s="1156"/>
      <c r="S24" s="1121">
        <v>767456000</v>
      </c>
      <c r="T24" s="1185"/>
      <c r="U24" s="1173"/>
      <c r="V24" s="1487" t="s">
        <v>1774</v>
      </c>
      <c r="W24" s="1464" t="s">
        <v>990</v>
      </c>
      <c r="X24" s="1485" t="s">
        <v>1739</v>
      </c>
      <c r="Y24" s="1487" t="s">
        <v>1774</v>
      </c>
      <c r="Z24" s="1631" t="s">
        <v>193</v>
      </c>
      <c r="AA24" s="1189" t="s">
        <v>1774</v>
      </c>
      <c r="AB24" s="1497">
        <v>1</v>
      </c>
      <c r="AC24" s="1497"/>
      <c r="AD24" s="1497">
        <v>1</v>
      </c>
      <c r="AE24" s="1497"/>
    </row>
    <row r="25" spans="1:31" s="1146" customFormat="1" ht="60" x14ac:dyDescent="0.2">
      <c r="A25" s="1171" t="s">
        <v>61</v>
      </c>
      <c r="B25" s="1156" t="s">
        <v>95</v>
      </c>
      <c r="C25" s="1157" t="s">
        <v>287</v>
      </c>
      <c r="D25" s="1116">
        <v>4600000000</v>
      </c>
      <c r="E25" s="1116">
        <v>551990738</v>
      </c>
      <c r="F25" s="1156"/>
      <c r="G25" s="1156" t="s">
        <v>1495</v>
      </c>
      <c r="H25" s="1157" t="s">
        <v>65</v>
      </c>
      <c r="I25" s="1842"/>
      <c r="J25" s="1158">
        <f t="shared" si="2"/>
        <v>43176</v>
      </c>
      <c r="K25" s="1420">
        <v>43191</v>
      </c>
      <c r="L25" s="1420">
        <f t="shared" si="3"/>
        <v>43251</v>
      </c>
      <c r="M25" s="1420">
        <f t="shared" si="0"/>
        <v>43281</v>
      </c>
      <c r="N25" s="1162">
        <v>6</v>
      </c>
      <c r="O25" s="1158">
        <f t="shared" si="1"/>
        <v>43341</v>
      </c>
      <c r="P25" s="1158">
        <f t="shared" si="4"/>
        <v>43461</v>
      </c>
      <c r="Q25" s="1156" t="s">
        <v>999</v>
      </c>
      <c r="R25" s="1157" t="s">
        <v>990</v>
      </c>
      <c r="S25" s="1190" t="s">
        <v>1498</v>
      </c>
      <c r="T25" s="1183"/>
      <c r="U25" s="1175"/>
      <c r="V25" s="1487" t="s">
        <v>1740</v>
      </c>
      <c r="W25" s="1464" t="s">
        <v>990</v>
      </c>
      <c r="X25" s="1485" t="s">
        <v>1738</v>
      </c>
      <c r="Y25" s="1487" t="s">
        <v>2255</v>
      </c>
      <c r="Z25" s="1631" t="s">
        <v>983</v>
      </c>
      <c r="AA25" s="1189" t="s">
        <v>2256</v>
      </c>
      <c r="AB25" s="1497">
        <v>1</v>
      </c>
      <c r="AC25" s="1497">
        <v>1</v>
      </c>
      <c r="AD25" s="1497"/>
      <c r="AE25" s="1497"/>
    </row>
    <row r="26" spans="1:31" s="1146" customFormat="1" ht="60" x14ac:dyDescent="0.2">
      <c r="A26" s="1171" t="s">
        <v>61</v>
      </c>
      <c r="B26" s="1156" t="s">
        <v>97</v>
      </c>
      <c r="C26" s="1157" t="s">
        <v>287</v>
      </c>
      <c r="D26" s="1116">
        <v>400000000</v>
      </c>
      <c r="E26" s="1116">
        <v>102697345</v>
      </c>
      <c r="F26" s="1156"/>
      <c r="G26" s="1156"/>
      <c r="H26" s="1157" t="s">
        <v>65</v>
      </c>
      <c r="I26" s="1842"/>
      <c r="J26" s="1158">
        <f t="shared" si="2"/>
        <v>43176</v>
      </c>
      <c r="K26" s="1420">
        <v>43191</v>
      </c>
      <c r="L26" s="1420">
        <f t="shared" si="3"/>
        <v>43251</v>
      </c>
      <c r="M26" s="1420">
        <f t="shared" si="0"/>
        <v>43281</v>
      </c>
      <c r="N26" s="1162">
        <v>6</v>
      </c>
      <c r="O26" s="1158">
        <f t="shared" si="1"/>
        <v>43341</v>
      </c>
      <c r="P26" s="1158">
        <f t="shared" si="4"/>
        <v>43461</v>
      </c>
      <c r="Q26" s="1156" t="s">
        <v>999</v>
      </c>
      <c r="R26" s="1157" t="s">
        <v>990</v>
      </c>
      <c r="S26" s="1190" t="s">
        <v>1498</v>
      </c>
      <c r="T26" s="1183"/>
      <c r="U26" s="1175"/>
      <c r="V26" s="1487" t="s">
        <v>1740</v>
      </c>
      <c r="W26" s="1464" t="s">
        <v>990</v>
      </c>
      <c r="X26" s="1485" t="s">
        <v>1738</v>
      </c>
      <c r="Y26" s="1487" t="s">
        <v>2257</v>
      </c>
      <c r="Z26" s="1631" t="s">
        <v>983</v>
      </c>
      <c r="AA26" s="1189" t="s">
        <v>2258</v>
      </c>
      <c r="AB26" s="1497">
        <v>1</v>
      </c>
      <c r="AC26" s="1497">
        <v>1</v>
      </c>
      <c r="AD26" s="1497"/>
      <c r="AE26" s="1497"/>
    </row>
    <row r="27" spans="1:31" s="1146" customFormat="1" ht="60" x14ac:dyDescent="0.2">
      <c r="A27" s="1171" t="s">
        <v>61</v>
      </c>
      <c r="B27" s="1156" t="s">
        <v>98</v>
      </c>
      <c r="C27" s="1157" t="s">
        <v>99</v>
      </c>
      <c r="D27" s="1116">
        <v>12880000000</v>
      </c>
      <c r="E27" s="1116">
        <v>1135805423</v>
      </c>
      <c r="F27" s="1156"/>
      <c r="G27" s="1156" t="s">
        <v>1495</v>
      </c>
      <c r="H27" s="1157" t="s">
        <v>65</v>
      </c>
      <c r="I27" s="1842"/>
      <c r="J27" s="1158">
        <f t="shared" si="2"/>
        <v>43176</v>
      </c>
      <c r="K27" s="1420">
        <v>43191</v>
      </c>
      <c r="L27" s="1420">
        <f t="shared" si="3"/>
        <v>43251</v>
      </c>
      <c r="M27" s="1420">
        <f t="shared" si="0"/>
        <v>43281</v>
      </c>
      <c r="N27" s="1162">
        <v>6</v>
      </c>
      <c r="O27" s="1158">
        <f t="shared" si="1"/>
        <v>43341</v>
      </c>
      <c r="P27" s="1158">
        <f t="shared" si="4"/>
        <v>43461</v>
      </c>
      <c r="Q27" s="1474" t="s">
        <v>1000</v>
      </c>
      <c r="R27" s="1165" t="s">
        <v>983</v>
      </c>
      <c r="S27" s="1191" t="s">
        <v>1499</v>
      </c>
      <c r="T27" s="1183"/>
      <c r="U27" s="1175"/>
      <c r="V27" s="1487" t="s">
        <v>1741</v>
      </c>
      <c r="W27" s="1464" t="s">
        <v>990</v>
      </c>
      <c r="X27" s="1485" t="s">
        <v>1738</v>
      </c>
      <c r="Y27" s="1487" t="s">
        <v>2259</v>
      </c>
      <c r="Z27" s="1631" t="s">
        <v>983</v>
      </c>
      <c r="AA27" s="1189" t="s">
        <v>2260</v>
      </c>
      <c r="AB27" s="1497">
        <v>1</v>
      </c>
      <c r="AC27" s="1497">
        <v>1</v>
      </c>
      <c r="AD27" s="1497"/>
      <c r="AE27" s="1497"/>
    </row>
    <row r="28" spans="1:31" s="1146" customFormat="1" ht="60" x14ac:dyDescent="0.2">
      <c r="A28" s="1171" t="s">
        <v>61</v>
      </c>
      <c r="B28" s="1156" t="s">
        <v>100</v>
      </c>
      <c r="C28" s="1157" t="s">
        <v>99</v>
      </c>
      <c r="D28" s="1116">
        <v>1120000000</v>
      </c>
      <c r="E28" s="1116">
        <v>195000000</v>
      </c>
      <c r="F28" s="1156"/>
      <c r="G28" s="1156"/>
      <c r="H28" s="1157" t="s">
        <v>65</v>
      </c>
      <c r="I28" s="1842"/>
      <c r="J28" s="1158">
        <f t="shared" si="2"/>
        <v>43176</v>
      </c>
      <c r="K28" s="1420">
        <v>43191</v>
      </c>
      <c r="L28" s="1420">
        <f t="shared" si="3"/>
        <v>43251</v>
      </c>
      <c r="M28" s="1420">
        <f t="shared" si="0"/>
        <v>43281</v>
      </c>
      <c r="N28" s="1162">
        <v>6</v>
      </c>
      <c r="O28" s="1158">
        <f t="shared" si="1"/>
        <v>43341</v>
      </c>
      <c r="P28" s="1158">
        <f t="shared" si="4"/>
        <v>43461</v>
      </c>
      <c r="Q28" s="1474" t="s">
        <v>1000</v>
      </c>
      <c r="R28" s="1165" t="s">
        <v>983</v>
      </c>
      <c r="S28" s="1191" t="s">
        <v>1499</v>
      </c>
      <c r="T28" s="1183"/>
      <c r="U28" s="1175"/>
      <c r="V28" s="1487" t="s">
        <v>1741</v>
      </c>
      <c r="W28" s="1464" t="s">
        <v>990</v>
      </c>
      <c r="X28" s="1485" t="s">
        <v>1738</v>
      </c>
      <c r="Y28" s="1487" t="s">
        <v>2259</v>
      </c>
      <c r="Z28" s="1631" t="s">
        <v>983</v>
      </c>
      <c r="AA28" s="1189" t="s">
        <v>2260</v>
      </c>
      <c r="AB28" s="1497">
        <v>1</v>
      </c>
      <c r="AC28" s="1497">
        <v>1</v>
      </c>
      <c r="AD28" s="1497"/>
      <c r="AE28" s="1497"/>
    </row>
    <row r="29" spans="1:31" s="1146" customFormat="1" ht="72" x14ac:dyDescent="0.2">
      <c r="A29" s="1171" t="s">
        <v>61</v>
      </c>
      <c r="B29" s="1156" t="s">
        <v>569</v>
      </c>
      <c r="C29" s="1157" t="s">
        <v>568</v>
      </c>
      <c r="D29" s="1116">
        <v>15061153895</v>
      </c>
      <c r="E29" s="1421">
        <v>0</v>
      </c>
      <c r="F29" s="1156"/>
      <c r="G29" s="1156"/>
      <c r="H29" s="1157" t="s">
        <v>74</v>
      </c>
      <c r="I29" s="1842"/>
      <c r="J29" s="1158"/>
      <c r="K29" s="1158"/>
      <c r="L29" s="1158">
        <v>43282</v>
      </c>
      <c r="M29" s="1158"/>
      <c r="N29" s="1162"/>
      <c r="O29" s="1158">
        <v>43313</v>
      </c>
      <c r="P29" s="1158">
        <f>+O29*30</f>
        <v>1299390</v>
      </c>
      <c r="Q29" s="1156" t="s">
        <v>1500</v>
      </c>
      <c r="R29" s="1160" t="s">
        <v>700</v>
      </c>
      <c r="S29" s="1116"/>
      <c r="T29" s="1183"/>
      <c r="U29" s="1175"/>
      <c r="V29" s="1487" t="s">
        <v>1742</v>
      </c>
      <c r="W29" s="1160" t="s">
        <v>700</v>
      </c>
      <c r="X29" s="1192"/>
      <c r="Y29" s="1487" t="s">
        <v>2261</v>
      </c>
      <c r="Z29" s="1160" t="s">
        <v>193</v>
      </c>
      <c r="AA29" s="1191"/>
      <c r="AB29" s="1497">
        <v>1</v>
      </c>
      <c r="AC29" s="1497"/>
      <c r="AD29" s="1497">
        <v>1</v>
      </c>
      <c r="AE29" s="1497"/>
    </row>
    <row r="30" spans="1:31" s="1146" customFormat="1" ht="60" x14ac:dyDescent="0.2">
      <c r="A30" s="1171" t="s">
        <v>61</v>
      </c>
      <c r="B30" s="1156" t="s">
        <v>101</v>
      </c>
      <c r="C30" s="1157" t="s">
        <v>102</v>
      </c>
      <c r="D30" s="1116">
        <f>5495400000*0</f>
        <v>0</v>
      </c>
      <c r="E30" s="1116">
        <v>5495400000</v>
      </c>
      <c r="F30" s="1156"/>
      <c r="G30" s="1156"/>
      <c r="H30" s="1157" t="s">
        <v>65</v>
      </c>
      <c r="I30" s="1842"/>
      <c r="J30" s="1158">
        <f>+K30-15</f>
        <v>43206</v>
      </c>
      <c r="K30" s="1420">
        <v>43221</v>
      </c>
      <c r="L30" s="1420">
        <f t="shared" ref="L30:L49" si="5">+K30+60</f>
        <v>43281</v>
      </c>
      <c r="M30" s="1158">
        <f t="shared" ref="M30:M52" si="6">+L30+30</f>
        <v>43311</v>
      </c>
      <c r="N30" s="1162">
        <v>6</v>
      </c>
      <c r="O30" s="1158">
        <f t="shared" ref="O30:O52" si="7">+M30+60</f>
        <v>43371</v>
      </c>
      <c r="P30" s="1158">
        <f>+M30+N30*30-30</f>
        <v>43461</v>
      </c>
      <c r="Q30" s="1156" t="s">
        <v>1501</v>
      </c>
      <c r="R30" s="1160" t="s">
        <v>700</v>
      </c>
      <c r="S30" s="1116">
        <v>5495400000</v>
      </c>
      <c r="T30" s="1183"/>
      <c r="U30" s="1175"/>
      <c r="V30" s="1487" t="s">
        <v>1743</v>
      </c>
      <c r="W30" s="1160" t="s">
        <v>983</v>
      </c>
      <c r="X30" s="1192"/>
      <c r="Y30" s="1487" t="s">
        <v>1743</v>
      </c>
      <c r="Z30" s="1160" t="s">
        <v>983</v>
      </c>
      <c r="AA30" s="1191"/>
      <c r="AB30" s="1497">
        <v>1</v>
      </c>
      <c r="AC30" s="1497">
        <v>1</v>
      </c>
      <c r="AD30" s="1497"/>
      <c r="AE30" s="1497"/>
    </row>
    <row r="31" spans="1:31" s="1146" customFormat="1" ht="48" x14ac:dyDescent="0.2">
      <c r="A31" s="1171"/>
      <c r="B31" s="1156" t="s">
        <v>178</v>
      </c>
      <c r="C31" s="1157" t="s">
        <v>179</v>
      </c>
      <c r="D31" s="1116">
        <v>15000000000</v>
      </c>
      <c r="E31" s="1116">
        <v>0</v>
      </c>
      <c r="F31" s="1156" t="s">
        <v>1502</v>
      </c>
      <c r="G31" s="1156"/>
      <c r="H31" s="1157" t="s">
        <v>74</v>
      </c>
      <c r="I31" s="1157"/>
      <c r="J31" s="1158">
        <f t="shared" ref="J31" si="8">+K31-15</f>
        <v>43117</v>
      </c>
      <c r="K31" s="1420">
        <v>43132</v>
      </c>
      <c r="L31" s="1420">
        <f t="shared" si="5"/>
        <v>43192</v>
      </c>
      <c r="M31" s="1420">
        <f t="shared" si="6"/>
        <v>43222</v>
      </c>
      <c r="N31" s="1162">
        <v>4</v>
      </c>
      <c r="O31" s="1158">
        <f t="shared" si="7"/>
        <v>43282</v>
      </c>
      <c r="P31" s="1158">
        <f t="shared" ref="P31" si="9">+M31+N31*30</f>
        <v>43342</v>
      </c>
      <c r="Q31" s="1156" t="s">
        <v>1001</v>
      </c>
      <c r="R31" s="1160" t="s">
        <v>700</v>
      </c>
      <c r="S31" s="1232" t="s">
        <v>1011</v>
      </c>
      <c r="T31" s="1183"/>
      <c r="U31" s="1175"/>
      <c r="V31" s="1489"/>
      <c r="W31" s="1160" t="s">
        <v>700</v>
      </c>
      <c r="X31" s="1232"/>
      <c r="Y31" s="1487" t="s">
        <v>2262</v>
      </c>
      <c r="Z31" s="1160" t="s">
        <v>193</v>
      </c>
      <c r="AA31" s="1232"/>
      <c r="AB31" s="1497">
        <v>1</v>
      </c>
      <c r="AC31" s="1497"/>
      <c r="AD31" s="1497">
        <v>1</v>
      </c>
      <c r="AE31" s="1497"/>
    </row>
    <row r="32" spans="1:31" s="1146" customFormat="1" ht="48" x14ac:dyDescent="0.2">
      <c r="A32" s="1171" t="s">
        <v>1748</v>
      </c>
      <c r="B32" s="1156" t="s">
        <v>1744</v>
      </c>
      <c r="C32" s="1464"/>
      <c r="D32" s="1116"/>
      <c r="E32" s="1116">
        <v>2796042543</v>
      </c>
      <c r="F32" s="1156"/>
      <c r="G32" s="1156"/>
      <c r="H32" s="1464"/>
      <c r="I32" s="1464"/>
      <c r="J32" s="1158"/>
      <c r="K32" s="1420">
        <v>43252</v>
      </c>
      <c r="L32" s="1420">
        <v>43344</v>
      </c>
      <c r="M32" s="1420">
        <v>43374</v>
      </c>
      <c r="N32" s="1162"/>
      <c r="O32" s="1158"/>
      <c r="P32" s="1158"/>
      <c r="Q32" s="1156"/>
      <c r="R32" s="1160"/>
      <c r="S32" s="1232"/>
      <c r="T32" s="1486"/>
      <c r="U32" s="1175"/>
      <c r="V32" s="1487" t="s">
        <v>1746</v>
      </c>
      <c r="W32" s="1160" t="s">
        <v>983</v>
      </c>
      <c r="X32" s="1232"/>
      <c r="Y32" s="1487" t="s">
        <v>2259</v>
      </c>
      <c r="Z32" s="1160" t="s">
        <v>193</v>
      </c>
      <c r="AA32" s="1232" t="s">
        <v>2259</v>
      </c>
      <c r="AB32" s="1497">
        <v>1</v>
      </c>
      <c r="AC32" s="1497"/>
      <c r="AD32" s="1497">
        <v>1</v>
      </c>
      <c r="AE32" s="1497"/>
    </row>
    <row r="33" spans="1:31" s="1146" customFormat="1" ht="61.5" customHeight="1" x14ac:dyDescent="0.2">
      <c r="A33" s="1171" t="s">
        <v>1748</v>
      </c>
      <c r="B33" s="1156" t="s">
        <v>1745</v>
      </c>
      <c r="C33" s="1464"/>
      <c r="D33" s="1116"/>
      <c r="E33" s="1116">
        <v>319999993</v>
      </c>
      <c r="F33" s="1156"/>
      <c r="G33" s="1156"/>
      <c r="H33" s="1464"/>
      <c r="I33" s="1464"/>
      <c r="J33" s="1158"/>
      <c r="K33" s="1420">
        <v>43252</v>
      </c>
      <c r="L33" s="1420">
        <v>43344</v>
      </c>
      <c r="M33" s="1420">
        <v>43374</v>
      </c>
      <c r="N33" s="1162"/>
      <c r="O33" s="1158"/>
      <c r="P33" s="1158"/>
      <c r="Q33" s="1156"/>
      <c r="R33" s="1160"/>
      <c r="S33" s="1232"/>
      <c r="T33" s="1486"/>
      <c r="U33" s="1175"/>
      <c r="V33" s="1487" t="s">
        <v>1746</v>
      </c>
      <c r="W33" s="1160" t="s">
        <v>983</v>
      </c>
      <c r="X33" s="1232"/>
      <c r="Y33" s="1487" t="s">
        <v>2259</v>
      </c>
      <c r="Z33" s="1160" t="s">
        <v>193</v>
      </c>
      <c r="AA33" s="1232" t="s">
        <v>2259</v>
      </c>
      <c r="AB33" s="1497">
        <v>1</v>
      </c>
      <c r="AC33" s="1497"/>
      <c r="AD33" s="1497">
        <v>1</v>
      </c>
      <c r="AE33" s="1497"/>
    </row>
    <row r="34" spans="1:31" s="1146" customFormat="1" ht="30" customHeight="1" x14ac:dyDescent="0.2">
      <c r="A34" s="1171"/>
      <c r="B34" s="1156" t="s">
        <v>1749</v>
      </c>
      <c r="C34" s="1464"/>
      <c r="D34" s="1116"/>
      <c r="E34" s="1116">
        <v>33886228730</v>
      </c>
      <c r="F34" s="1156"/>
      <c r="G34" s="1156"/>
      <c r="H34" s="1464"/>
      <c r="I34" s="1464"/>
      <c r="J34" s="1158"/>
      <c r="K34" s="1420"/>
      <c r="L34" s="1420"/>
      <c r="M34" s="1420"/>
      <c r="N34" s="1162"/>
      <c r="O34" s="1158"/>
      <c r="P34" s="1158"/>
      <c r="Q34" s="1156"/>
      <c r="R34" s="1160"/>
      <c r="S34" s="1232"/>
      <c r="T34" s="1486"/>
      <c r="U34" s="1175"/>
      <c r="V34" s="1166"/>
      <c r="W34" s="1160" t="s">
        <v>700</v>
      </c>
      <c r="X34" s="1232" t="s">
        <v>1750</v>
      </c>
      <c r="Y34" s="1159" t="s">
        <v>2263</v>
      </c>
      <c r="Z34" s="1160" t="s">
        <v>983</v>
      </c>
      <c r="AA34" s="1232" t="s">
        <v>1750</v>
      </c>
      <c r="AB34" s="1497">
        <v>1</v>
      </c>
      <c r="AC34" s="1497">
        <v>1</v>
      </c>
      <c r="AD34" s="1497"/>
      <c r="AE34" s="1497"/>
    </row>
    <row r="35" spans="1:31" s="1146" customFormat="1" ht="36" x14ac:dyDescent="0.2">
      <c r="A35" s="1170" t="s">
        <v>1747</v>
      </c>
      <c r="B35" s="1154" t="s">
        <v>1475</v>
      </c>
      <c r="C35" s="945"/>
      <c r="D35" s="1125">
        <f>D36</f>
        <v>0</v>
      </c>
      <c r="E35" s="1125">
        <f>E36</f>
        <v>10000000000</v>
      </c>
      <c r="F35" s="1204"/>
      <c r="G35" s="1204"/>
      <c r="H35" s="1204"/>
      <c r="I35" s="1205"/>
      <c r="J35" s="1205"/>
      <c r="K35" s="1205"/>
      <c r="L35" s="1206"/>
      <c r="M35" s="1204"/>
      <c r="N35" s="1465"/>
      <c r="O35" s="1208"/>
      <c r="P35" s="1209"/>
      <c r="Q35" s="1209"/>
      <c r="R35" s="1209"/>
      <c r="S35" s="1233"/>
      <c r="T35" s="1230"/>
      <c r="U35" s="1233"/>
      <c r="V35" s="1465"/>
      <c r="W35" s="1209"/>
      <c r="X35" s="1233"/>
      <c r="Y35" s="1635"/>
      <c r="Z35" s="1209"/>
      <c r="AA35" s="1233"/>
      <c r="AB35" s="1497"/>
      <c r="AC35" s="1497"/>
      <c r="AD35" s="1497"/>
      <c r="AE35" s="1497"/>
    </row>
    <row r="36" spans="1:31" s="1146" customFormat="1" ht="132" x14ac:dyDescent="0.2">
      <c r="A36" s="1171"/>
      <c r="B36" s="1156" t="s">
        <v>178</v>
      </c>
      <c r="C36" s="1464" t="s">
        <v>179</v>
      </c>
      <c r="D36" s="1116">
        <v>0</v>
      </c>
      <c r="E36" s="1116">
        <v>10000000000</v>
      </c>
      <c r="F36" s="1156" t="s">
        <v>1502</v>
      </c>
      <c r="G36" s="1156"/>
      <c r="H36" s="1464" t="s">
        <v>74</v>
      </c>
      <c r="I36" s="1464"/>
      <c r="J36" s="1158">
        <v>43252</v>
      </c>
      <c r="K36" s="1420">
        <v>43282</v>
      </c>
      <c r="L36" s="1420">
        <v>43344</v>
      </c>
      <c r="M36" s="1420"/>
      <c r="N36" s="1162"/>
      <c r="O36" s="1158">
        <v>43344</v>
      </c>
      <c r="P36" s="1158">
        <v>43435</v>
      </c>
      <c r="Q36" s="1156" t="s">
        <v>1001</v>
      </c>
      <c r="R36" s="1160" t="s">
        <v>700</v>
      </c>
      <c r="S36" s="1232" t="s">
        <v>1011</v>
      </c>
      <c r="T36" s="1183"/>
      <c r="U36" s="1175"/>
      <c r="V36" s="1159" t="s">
        <v>1751</v>
      </c>
      <c r="W36" s="1160" t="s">
        <v>983</v>
      </c>
      <c r="X36" s="1232"/>
      <c r="Y36" s="1159" t="s">
        <v>2264</v>
      </c>
      <c r="Z36" s="1160" t="s">
        <v>983</v>
      </c>
      <c r="AA36" s="1232" t="s">
        <v>2265</v>
      </c>
      <c r="AB36" s="1497">
        <v>1</v>
      </c>
      <c r="AC36" s="1497">
        <v>1</v>
      </c>
      <c r="AD36" s="1497"/>
      <c r="AE36" s="1497"/>
    </row>
    <row r="37" spans="1:31" s="1146" customFormat="1" x14ac:dyDescent="0.2">
      <c r="A37" s="1171"/>
      <c r="B37" s="1156"/>
      <c r="C37" s="1464"/>
      <c r="D37" s="1116"/>
      <c r="E37" s="1116"/>
      <c r="F37" s="1156"/>
      <c r="G37" s="1156"/>
      <c r="H37" s="1464"/>
      <c r="I37" s="1464"/>
      <c r="J37" s="1158"/>
      <c r="K37" s="1420"/>
      <c r="L37" s="1420"/>
      <c r="M37" s="1420"/>
      <c r="N37" s="1162"/>
      <c r="O37" s="1158"/>
      <c r="P37" s="1158"/>
      <c r="Q37" s="1156"/>
      <c r="R37" s="1160"/>
      <c r="S37" s="1232"/>
      <c r="T37" s="1486"/>
      <c r="U37" s="1175"/>
      <c r="V37" s="1166"/>
      <c r="W37" s="1160"/>
      <c r="X37" s="1232"/>
      <c r="Y37" s="1166"/>
      <c r="Z37" s="1160"/>
      <c r="AA37" s="1232"/>
      <c r="AB37" s="1497"/>
      <c r="AC37" s="1497"/>
      <c r="AD37" s="1497"/>
      <c r="AE37" s="1497"/>
    </row>
    <row r="38" spans="1:31" s="1203" customFormat="1" ht="36" x14ac:dyDescent="0.2">
      <c r="A38" s="1170" t="s">
        <v>964</v>
      </c>
      <c r="B38" s="1154" t="s">
        <v>1475</v>
      </c>
      <c r="C38" s="945"/>
      <c r="D38" s="1125">
        <f>SUM(D39:D45)</f>
        <v>20000000000</v>
      </c>
      <c r="E38" s="1125">
        <f>SUM(E39:E45)</f>
        <v>20000000000</v>
      </c>
      <c r="F38" s="1204"/>
      <c r="G38" s="1204"/>
      <c r="H38" s="1204"/>
      <c r="I38" s="1205"/>
      <c r="J38" s="1205"/>
      <c r="K38" s="1205"/>
      <c r="L38" s="1206"/>
      <c r="M38" s="1204"/>
      <c r="N38" s="1207"/>
      <c r="O38" s="1208"/>
      <c r="P38" s="1209"/>
      <c r="Q38" s="1209"/>
      <c r="R38" s="1209"/>
      <c r="S38" s="1233"/>
      <c r="T38" s="1230"/>
      <c r="U38" s="1233"/>
      <c r="V38" s="1410"/>
      <c r="W38" s="1209"/>
      <c r="X38" s="1233"/>
      <c r="Y38" s="1635"/>
      <c r="Z38" s="1209"/>
      <c r="AA38" s="1233"/>
      <c r="AB38" s="1651"/>
      <c r="AC38" s="1651"/>
      <c r="AD38" s="1651"/>
      <c r="AE38" s="1651"/>
    </row>
    <row r="39" spans="1:31" s="1146" customFormat="1" ht="72" x14ac:dyDescent="0.2">
      <c r="A39" s="1171" t="s">
        <v>103</v>
      </c>
      <c r="B39" s="1156" t="s">
        <v>104</v>
      </c>
      <c r="C39" s="1157" t="s">
        <v>80</v>
      </c>
      <c r="D39" s="1116">
        <v>828000000</v>
      </c>
      <c r="E39" s="1116">
        <v>955608419</v>
      </c>
      <c r="F39" s="1156"/>
      <c r="G39" s="1156" t="s">
        <v>1495</v>
      </c>
      <c r="H39" s="1157" t="s">
        <v>65</v>
      </c>
      <c r="I39" s="1842" t="s">
        <v>565</v>
      </c>
      <c r="J39" s="1158">
        <f>+K39</f>
        <v>43101</v>
      </c>
      <c r="K39" s="1420">
        <v>43101</v>
      </c>
      <c r="L39" s="1420">
        <f t="shared" si="5"/>
        <v>43161</v>
      </c>
      <c r="M39" s="1420">
        <f t="shared" si="6"/>
        <v>43191</v>
      </c>
      <c r="N39" s="1162">
        <v>9</v>
      </c>
      <c r="O39" s="1420">
        <f t="shared" si="7"/>
        <v>43251</v>
      </c>
      <c r="P39" s="1158">
        <f>+M39+N39*30</f>
        <v>43461</v>
      </c>
      <c r="Q39" s="1474" t="s">
        <v>1006</v>
      </c>
      <c r="R39" s="1160" t="s">
        <v>990</v>
      </c>
      <c r="S39" s="1192"/>
      <c r="T39" s="1183"/>
      <c r="U39" s="1172"/>
      <c r="V39" s="1159" t="s">
        <v>1754</v>
      </c>
      <c r="W39" s="1160" t="s">
        <v>990</v>
      </c>
      <c r="X39" s="1847"/>
      <c r="Y39" s="1159" t="s">
        <v>2266</v>
      </c>
      <c r="Z39" s="1631" t="s">
        <v>983</v>
      </c>
      <c r="AA39" s="1647" t="s">
        <v>2267</v>
      </c>
      <c r="AB39" s="1497">
        <v>1</v>
      </c>
      <c r="AC39" s="1497">
        <v>1</v>
      </c>
      <c r="AD39" s="1497"/>
      <c r="AE39" s="1497"/>
    </row>
    <row r="40" spans="1:31" s="1146" customFormat="1" ht="72" x14ac:dyDescent="0.2">
      <c r="A40" s="1171" t="s">
        <v>103</v>
      </c>
      <c r="B40" s="1156" t="s">
        <v>105</v>
      </c>
      <c r="C40" s="1157" t="s">
        <v>80</v>
      </c>
      <c r="D40" s="1116">
        <v>72000000</v>
      </c>
      <c r="E40" s="1116">
        <v>202830031</v>
      </c>
      <c r="F40" s="1156"/>
      <c r="G40" s="1156"/>
      <c r="H40" s="1157" t="s">
        <v>65</v>
      </c>
      <c r="I40" s="1842"/>
      <c r="J40" s="1158">
        <f>+K40</f>
        <v>43101</v>
      </c>
      <c r="K40" s="1420">
        <v>43101</v>
      </c>
      <c r="L40" s="1420">
        <f t="shared" si="5"/>
        <v>43161</v>
      </c>
      <c r="M40" s="1420">
        <f t="shared" si="6"/>
        <v>43191</v>
      </c>
      <c r="N40" s="1162">
        <v>9</v>
      </c>
      <c r="O40" s="1420">
        <f t="shared" si="7"/>
        <v>43251</v>
      </c>
      <c r="P40" s="1158">
        <f>+M40+N40*30</f>
        <v>43461</v>
      </c>
      <c r="Q40" s="1474" t="s">
        <v>1006</v>
      </c>
      <c r="R40" s="1160" t="s">
        <v>990</v>
      </c>
      <c r="S40" s="1192"/>
      <c r="T40" s="1183"/>
      <c r="U40" s="1172"/>
      <c r="V40" s="1159" t="s">
        <v>1754</v>
      </c>
      <c r="W40" s="1160" t="s">
        <v>990</v>
      </c>
      <c r="X40" s="1848"/>
      <c r="Y40" s="1159" t="s">
        <v>2266</v>
      </c>
      <c r="Z40" s="1631" t="s">
        <v>983</v>
      </c>
      <c r="AA40" s="1647" t="s">
        <v>2268</v>
      </c>
      <c r="AB40" s="1497">
        <v>1</v>
      </c>
      <c r="AC40" s="1497">
        <v>1</v>
      </c>
      <c r="AD40" s="1497"/>
      <c r="AE40" s="1497"/>
    </row>
    <row r="41" spans="1:31" s="1146" customFormat="1" ht="72" x14ac:dyDescent="0.2">
      <c r="A41" s="1171" t="s">
        <v>103</v>
      </c>
      <c r="B41" s="1156" t="s">
        <v>106</v>
      </c>
      <c r="C41" s="1157" t="s">
        <v>80</v>
      </c>
      <c r="D41" s="1116">
        <v>6000240000</v>
      </c>
      <c r="E41" s="1116">
        <v>7986222095</v>
      </c>
      <c r="F41" s="1156"/>
      <c r="G41" s="1156" t="s">
        <v>1495</v>
      </c>
      <c r="H41" s="1157" t="s">
        <v>65</v>
      </c>
      <c r="I41" s="1842"/>
      <c r="J41" s="1158">
        <f>+K41</f>
        <v>43101</v>
      </c>
      <c r="K41" s="1420">
        <v>43101</v>
      </c>
      <c r="L41" s="1420">
        <f t="shared" si="5"/>
        <v>43161</v>
      </c>
      <c r="M41" s="1420">
        <f t="shared" si="6"/>
        <v>43191</v>
      </c>
      <c r="N41" s="1162">
        <v>8</v>
      </c>
      <c r="O41" s="1420">
        <f t="shared" si="7"/>
        <v>43251</v>
      </c>
      <c r="P41" s="1158">
        <f>+M41+N41*30</f>
        <v>43431</v>
      </c>
      <c r="Q41" s="1156" t="s">
        <v>1007</v>
      </c>
      <c r="R41" s="1160" t="s">
        <v>990</v>
      </c>
      <c r="S41" s="1192"/>
      <c r="T41" s="1183"/>
      <c r="U41" s="1172"/>
      <c r="V41" s="1159" t="s">
        <v>1755</v>
      </c>
      <c r="W41" s="1160" t="s">
        <v>983</v>
      </c>
      <c r="X41" s="1848"/>
      <c r="Y41" s="1159" t="s">
        <v>1755</v>
      </c>
      <c r="Z41" s="1631" t="s">
        <v>983</v>
      </c>
      <c r="AA41" s="1647" t="s">
        <v>2269</v>
      </c>
      <c r="AB41" s="1497">
        <v>1</v>
      </c>
      <c r="AC41" s="1497">
        <v>1</v>
      </c>
      <c r="AD41" s="1497"/>
      <c r="AE41" s="1497"/>
    </row>
    <row r="42" spans="1:31" s="1146" customFormat="1" ht="72" x14ac:dyDescent="0.2">
      <c r="A42" s="1171" t="s">
        <v>103</v>
      </c>
      <c r="B42" s="1156" t="s">
        <v>107</v>
      </c>
      <c r="C42" s="1157" t="s">
        <v>80</v>
      </c>
      <c r="D42" s="1116">
        <v>521760000</v>
      </c>
      <c r="E42" s="1116">
        <v>735039200</v>
      </c>
      <c r="F42" s="1156"/>
      <c r="G42" s="1156"/>
      <c r="H42" s="1157" t="s">
        <v>65</v>
      </c>
      <c r="I42" s="1842"/>
      <c r="J42" s="1158">
        <f>+K42</f>
        <v>43101</v>
      </c>
      <c r="K42" s="1420">
        <v>43101</v>
      </c>
      <c r="L42" s="1420">
        <f t="shared" si="5"/>
        <v>43161</v>
      </c>
      <c r="M42" s="1420">
        <f t="shared" si="6"/>
        <v>43191</v>
      </c>
      <c r="N42" s="1162">
        <v>8</v>
      </c>
      <c r="O42" s="1420">
        <f t="shared" si="7"/>
        <v>43251</v>
      </c>
      <c r="P42" s="1158">
        <f>+M42+N42*30</f>
        <v>43431</v>
      </c>
      <c r="Q42" s="1156" t="s">
        <v>1008</v>
      </c>
      <c r="R42" s="1160" t="s">
        <v>990</v>
      </c>
      <c r="S42" s="1192"/>
      <c r="T42" s="1183"/>
      <c r="U42" s="1172"/>
      <c r="V42" s="1159" t="s">
        <v>1755</v>
      </c>
      <c r="W42" s="1160" t="s">
        <v>983</v>
      </c>
      <c r="X42" s="1848"/>
      <c r="Y42" s="1159" t="s">
        <v>1755</v>
      </c>
      <c r="Z42" s="1631" t="s">
        <v>983</v>
      </c>
      <c r="AA42" s="1647" t="s">
        <v>2270</v>
      </c>
      <c r="AB42" s="1497">
        <v>1</v>
      </c>
      <c r="AC42" s="1497">
        <v>1</v>
      </c>
      <c r="AD42" s="1497"/>
      <c r="AE42" s="1497"/>
    </row>
    <row r="43" spans="1:31" s="1146" customFormat="1" ht="96" x14ac:dyDescent="0.2">
      <c r="A43" s="1171" t="s">
        <v>103</v>
      </c>
      <c r="B43" s="1423" t="s">
        <v>108</v>
      </c>
      <c r="C43" s="1157" t="s">
        <v>80</v>
      </c>
      <c r="D43" s="1116">
        <v>11295760000</v>
      </c>
      <c r="E43" s="1116">
        <v>8838060255</v>
      </c>
      <c r="F43" s="1156"/>
      <c r="G43" s="1156" t="s">
        <v>1495</v>
      </c>
      <c r="H43" s="1157" t="s">
        <v>65</v>
      </c>
      <c r="I43" s="1842"/>
      <c r="J43" s="1158">
        <f>+K43-15</f>
        <v>43206</v>
      </c>
      <c r="K43" s="1420">
        <v>43221</v>
      </c>
      <c r="L43" s="1420">
        <f t="shared" si="5"/>
        <v>43281</v>
      </c>
      <c r="M43" s="1158">
        <f t="shared" si="6"/>
        <v>43311</v>
      </c>
      <c r="N43" s="1162">
        <v>6</v>
      </c>
      <c r="O43" s="1158">
        <f t="shared" si="7"/>
        <v>43371</v>
      </c>
      <c r="P43" s="1158">
        <f t="shared" ref="P43:P51" si="10">+M43+N43*30-30</f>
        <v>43461</v>
      </c>
      <c r="Q43" s="1156" t="s">
        <v>1503</v>
      </c>
      <c r="R43" s="1160" t="s">
        <v>700</v>
      </c>
      <c r="S43" s="1191" t="s">
        <v>1504</v>
      </c>
      <c r="T43" s="1183"/>
      <c r="U43" s="1172"/>
      <c r="V43" s="1191" t="s">
        <v>1504</v>
      </c>
      <c r="W43" s="1160" t="s">
        <v>700</v>
      </c>
      <c r="X43" s="1848"/>
      <c r="Y43" s="1159" t="s">
        <v>2271</v>
      </c>
      <c r="Z43" s="1631" t="s">
        <v>193</v>
      </c>
      <c r="AA43" s="1647" t="s">
        <v>2272</v>
      </c>
      <c r="AB43" s="1497">
        <v>1</v>
      </c>
      <c r="AC43" s="1497"/>
      <c r="AD43" s="1497">
        <v>1</v>
      </c>
      <c r="AE43" s="1497"/>
    </row>
    <row r="44" spans="1:31" s="1146" customFormat="1" ht="96" x14ac:dyDescent="0.2">
      <c r="A44" s="1171" t="s">
        <v>103</v>
      </c>
      <c r="B44" s="1423" t="s">
        <v>109</v>
      </c>
      <c r="C44" s="1157" t="s">
        <v>80</v>
      </c>
      <c r="D44" s="1116">
        <v>982240000</v>
      </c>
      <c r="E44" s="1116">
        <v>982240000</v>
      </c>
      <c r="F44" s="1156"/>
      <c r="G44" s="1156"/>
      <c r="H44" s="1157" t="s">
        <v>65</v>
      </c>
      <c r="I44" s="1842"/>
      <c r="J44" s="1158">
        <f>+K44-15</f>
        <v>43206</v>
      </c>
      <c r="K44" s="1420">
        <v>43221</v>
      </c>
      <c r="L44" s="1420">
        <f t="shared" si="5"/>
        <v>43281</v>
      </c>
      <c r="M44" s="1158">
        <f t="shared" si="6"/>
        <v>43311</v>
      </c>
      <c r="N44" s="1162">
        <v>6</v>
      </c>
      <c r="O44" s="1158">
        <f t="shared" si="7"/>
        <v>43371</v>
      </c>
      <c r="P44" s="1158">
        <f t="shared" si="10"/>
        <v>43461</v>
      </c>
      <c r="Q44" s="1156" t="s">
        <v>1503</v>
      </c>
      <c r="R44" s="1160" t="s">
        <v>700</v>
      </c>
      <c r="S44" s="1191" t="s">
        <v>1504</v>
      </c>
      <c r="T44" s="1183"/>
      <c r="U44" s="1172"/>
      <c r="V44" s="1191" t="s">
        <v>1504</v>
      </c>
      <c r="W44" s="1160" t="s">
        <v>700</v>
      </c>
      <c r="X44" s="1848"/>
      <c r="Y44" s="1159" t="s">
        <v>2271</v>
      </c>
      <c r="Z44" s="1631" t="s">
        <v>193</v>
      </c>
      <c r="AA44" s="1647" t="s">
        <v>2272</v>
      </c>
      <c r="AB44" s="1497">
        <v>1</v>
      </c>
      <c r="AC44" s="1497"/>
      <c r="AD44" s="1497">
        <v>1</v>
      </c>
      <c r="AE44" s="1497"/>
    </row>
    <row r="45" spans="1:31" s="1146" customFormat="1" ht="72" x14ac:dyDescent="0.2">
      <c r="A45" s="1171" t="s">
        <v>103</v>
      </c>
      <c r="B45" s="1156" t="s">
        <v>110</v>
      </c>
      <c r="C45" s="1157" t="s">
        <v>80</v>
      </c>
      <c r="D45" s="1116">
        <v>300000000</v>
      </c>
      <c r="E45" s="1116">
        <v>300000000</v>
      </c>
      <c r="F45" s="1156"/>
      <c r="G45" s="1156"/>
      <c r="H45" s="1157" t="s">
        <v>65</v>
      </c>
      <c r="I45" s="1842"/>
      <c r="J45" s="1158">
        <f>+K45-15</f>
        <v>43206</v>
      </c>
      <c r="K45" s="1420">
        <v>43221</v>
      </c>
      <c r="L45" s="1420">
        <f t="shared" si="5"/>
        <v>43281</v>
      </c>
      <c r="M45" s="1158">
        <f t="shared" si="6"/>
        <v>43311</v>
      </c>
      <c r="N45" s="1162">
        <v>6</v>
      </c>
      <c r="O45" s="1158">
        <f t="shared" si="7"/>
        <v>43371</v>
      </c>
      <c r="P45" s="1158">
        <f t="shared" si="10"/>
        <v>43461</v>
      </c>
      <c r="Q45" s="1156" t="s">
        <v>1505</v>
      </c>
      <c r="R45" s="1160" t="s">
        <v>700</v>
      </c>
      <c r="S45" s="1189" t="s">
        <v>1506</v>
      </c>
      <c r="T45" s="1183"/>
      <c r="U45" s="1172"/>
      <c r="V45" s="1159" t="s">
        <v>1756</v>
      </c>
      <c r="W45" s="1160" t="s">
        <v>983</v>
      </c>
      <c r="X45" s="1849"/>
      <c r="Y45" s="1159" t="s">
        <v>1756</v>
      </c>
      <c r="Z45" s="1631" t="s">
        <v>983</v>
      </c>
      <c r="AA45" s="1647" t="s">
        <v>2273</v>
      </c>
      <c r="AB45" s="1497">
        <v>1</v>
      </c>
      <c r="AC45" s="1497">
        <v>1</v>
      </c>
      <c r="AD45" s="1497"/>
      <c r="AE45" s="1497"/>
    </row>
    <row r="46" spans="1:31" s="1203" customFormat="1" ht="33" customHeight="1" x14ac:dyDescent="0.2">
      <c r="A46" s="1170" t="s">
        <v>966</v>
      </c>
      <c r="B46" s="1154" t="s">
        <v>1476</v>
      </c>
      <c r="C46" s="945"/>
      <c r="D46" s="1125">
        <f>SUM(D47)</f>
        <v>6000000000</v>
      </c>
      <c r="E46" s="1125">
        <f>SUM(E47)</f>
        <v>6000000000</v>
      </c>
      <c r="F46" s="1204"/>
      <c r="G46" s="1204"/>
      <c r="H46" s="1204"/>
      <c r="I46" s="1205"/>
      <c r="J46" s="1205"/>
      <c r="K46" s="1205"/>
      <c r="L46" s="1206"/>
      <c r="M46" s="1204"/>
      <c r="N46" s="1207"/>
      <c r="O46" s="1208"/>
      <c r="P46" s="1209"/>
      <c r="Q46" s="1209"/>
      <c r="R46" s="1209"/>
      <c r="S46" s="1233"/>
      <c r="T46" s="1230"/>
      <c r="U46" s="1233"/>
      <c r="V46" s="1410"/>
      <c r="W46" s="1209"/>
      <c r="X46" s="1233"/>
      <c r="Y46" s="1635"/>
      <c r="Z46" s="1209"/>
      <c r="AA46" s="1233"/>
      <c r="AB46" s="1651"/>
      <c r="AC46" s="1651"/>
      <c r="AD46" s="1651"/>
      <c r="AE46" s="1651"/>
    </row>
    <row r="47" spans="1:31" s="1146" customFormat="1" ht="72" x14ac:dyDescent="0.2">
      <c r="A47" s="1171" t="s">
        <v>111</v>
      </c>
      <c r="B47" s="1156" t="s">
        <v>112</v>
      </c>
      <c r="C47" s="1157" t="s">
        <v>1012</v>
      </c>
      <c r="D47" s="1168">
        <v>6000000000</v>
      </c>
      <c r="E47" s="1412">
        <v>6000000000</v>
      </c>
      <c r="F47" s="1156"/>
      <c r="G47" s="1156" t="s">
        <v>567</v>
      </c>
      <c r="H47" s="1157" t="s">
        <v>560</v>
      </c>
      <c r="I47" s="1157"/>
      <c r="J47" s="1158">
        <f>+K47-15</f>
        <v>43206</v>
      </c>
      <c r="K47" s="1420">
        <v>43221</v>
      </c>
      <c r="L47" s="1420">
        <f t="shared" si="5"/>
        <v>43281</v>
      </c>
      <c r="M47" s="1158">
        <f t="shared" si="6"/>
        <v>43311</v>
      </c>
      <c r="N47" s="1162">
        <v>6</v>
      </c>
      <c r="O47" s="1158">
        <f t="shared" si="7"/>
        <v>43371</v>
      </c>
      <c r="P47" s="1158">
        <f t="shared" si="10"/>
        <v>43461</v>
      </c>
      <c r="Q47" s="1156" t="s">
        <v>1505</v>
      </c>
      <c r="R47" s="1160" t="s">
        <v>700</v>
      </c>
      <c r="S47" s="1189" t="s">
        <v>1506</v>
      </c>
      <c r="T47" s="1183"/>
      <c r="U47" s="1172"/>
      <c r="V47" s="1159" t="s">
        <v>1757</v>
      </c>
      <c r="W47" s="1160" t="s">
        <v>983</v>
      </c>
      <c r="X47" s="1189"/>
      <c r="Y47" s="1159" t="s">
        <v>2274</v>
      </c>
      <c r="Z47" s="1160" t="s">
        <v>983</v>
      </c>
      <c r="AA47" s="1189" t="s">
        <v>2274</v>
      </c>
      <c r="AB47" s="1497">
        <v>1</v>
      </c>
      <c r="AC47" s="1497">
        <v>1</v>
      </c>
      <c r="AD47" s="1497"/>
      <c r="AE47" s="1497"/>
    </row>
    <row r="48" spans="1:31" s="1203" customFormat="1" ht="36" x14ac:dyDescent="0.2">
      <c r="A48" s="1170" t="s">
        <v>968</v>
      </c>
      <c r="B48" s="1154" t="s">
        <v>1477</v>
      </c>
      <c r="C48" s="945"/>
      <c r="D48" s="1125">
        <f>SUM(D49)</f>
        <v>4500000000</v>
      </c>
      <c r="E48" s="1125">
        <f>SUM(E49)</f>
        <v>4500000000</v>
      </c>
      <c r="F48" s="1204"/>
      <c r="G48" s="1204"/>
      <c r="H48" s="1204"/>
      <c r="I48" s="1205"/>
      <c r="J48" s="1205"/>
      <c r="K48" s="1205"/>
      <c r="L48" s="1206"/>
      <c r="M48" s="1204"/>
      <c r="N48" s="1207"/>
      <c r="O48" s="1208"/>
      <c r="P48" s="1209"/>
      <c r="Q48" s="1209"/>
      <c r="R48" s="1209"/>
      <c r="S48" s="1233"/>
      <c r="T48" s="1230"/>
      <c r="U48" s="1233"/>
      <c r="V48" s="1410"/>
      <c r="W48" s="1209"/>
      <c r="X48" s="1233"/>
      <c r="Y48" s="1635"/>
      <c r="Z48" s="1209"/>
      <c r="AA48" s="1233"/>
      <c r="AB48" s="1651"/>
      <c r="AC48" s="1651"/>
      <c r="AD48" s="1651"/>
      <c r="AE48" s="1651"/>
    </row>
    <row r="49" spans="1:31" s="1146" customFormat="1" ht="72" x14ac:dyDescent="0.2">
      <c r="A49" s="1171" t="s">
        <v>113</v>
      </c>
      <c r="B49" s="1156" t="s">
        <v>112</v>
      </c>
      <c r="C49" s="1157" t="s">
        <v>1012</v>
      </c>
      <c r="D49" s="1168">
        <v>4500000000</v>
      </c>
      <c r="E49" s="1412">
        <v>4500000000</v>
      </c>
      <c r="F49" s="1156"/>
      <c r="G49" s="1156" t="s">
        <v>566</v>
      </c>
      <c r="H49" s="1157" t="s">
        <v>560</v>
      </c>
      <c r="I49" s="1157"/>
      <c r="J49" s="1158">
        <f>+K49-15</f>
        <v>43206</v>
      </c>
      <c r="K49" s="1420">
        <v>43221</v>
      </c>
      <c r="L49" s="1420">
        <f t="shared" si="5"/>
        <v>43281</v>
      </c>
      <c r="M49" s="1158">
        <f t="shared" si="6"/>
        <v>43311</v>
      </c>
      <c r="N49" s="1162">
        <v>6</v>
      </c>
      <c r="O49" s="1158">
        <f t="shared" si="7"/>
        <v>43371</v>
      </c>
      <c r="P49" s="1158">
        <f t="shared" si="10"/>
        <v>43461</v>
      </c>
      <c r="Q49" s="1156" t="s">
        <v>1505</v>
      </c>
      <c r="R49" s="1160" t="s">
        <v>700</v>
      </c>
      <c r="S49" s="1189" t="s">
        <v>1506</v>
      </c>
      <c r="T49" s="1183"/>
      <c r="U49" s="1172"/>
      <c r="V49" s="1159" t="s">
        <v>1758</v>
      </c>
      <c r="W49" s="1160" t="s">
        <v>983</v>
      </c>
      <c r="X49" s="1189"/>
      <c r="Y49" s="1159" t="s">
        <v>2275</v>
      </c>
      <c r="Z49" s="1160" t="s">
        <v>983</v>
      </c>
      <c r="AA49" s="1189" t="s">
        <v>2275</v>
      </c>
      <c r="AB49" s="1497">
        <v>1</v>
      </c>
      <c r="AC49" s="1497">
        <v>1</v>
      </c>
      <c r="AD49" s="1497"/>
      <c r="AE49" s="1497"/>
    </row>
    <row r="50" spans="1:31" s="1203" customFormat="1" ht="30.75" customHeight="1" x14ac:dyDescent="0.2">
      <c r="A50" s="1170" t="s">
        <v>965</v>
      </c>
      <c r="B50" s="1154" t="s">
        <v>1478</v>
      </c>
      <c r="C50" s="945"/>
      <c r="D50" s="1125">
        <f>SUM(D51:D72)</f>
        <v>96000000000</v>
      </c>
      <c r="E50" s="1125">
        <f>SUM(E51:E73)</f>
        <v>96000000000</v>
      </c>
      <c r="F50" s="1204"/>
      <c r="G50" s="1204"/>
      <c r="H50" s="1204"/>
      <c r="I50" s="1205"/>
      <c r="J50" s="1205"/>
      <c r="K50" s="1205"/>
      <c r="L50" s="1206"/>
      <c r="M50" s="1204"/>
      <c r="N50" s="1207"/>
      <c r="O50" s="1208"/>
      <c r="P50" s="1209"/>
      <c r="Q50" s="1209"/>
      <c r="R50" s="1209"/>
      <c r="S50" s="1233"/>
      <c r="T50" s="1230"/>
      <c r="U50" s="1233"/>
      <c r="V50" s="1410"/>
      <c r="W50" s="1209"/>
      <c r="X50" s="1233"/>
      <c r="Y50" s="1635"/>
      <c r="Z50" s="1209"/>
      <c r="AA50" s="1233"/>
      <c r="AB50" s="1651"/>
      <c r="AC50" s="1651"/>
      <c r="AD50" s="1651"/>
      <c r="AE50" s="1651"/>
    </row>
    <row r="51" spans="1:31" s="1146" customFormat="1" ht="84" x14ac:dyDescent="0.2">
      <c r="A51" s="1171" t="s">
        <v>114</v>
      </c>
      <c r="B51" s="1156" t="s">
        <v>91</v>
      </c>
      <c r="C51" s="1157" t="s">
        <v>92</v>
      </c>
      <c r="D51" s="1116">
        <v>2800000000</v>
      </c>
      <c r="E51" s="1116">
        <v>2800000000</v>
      </c>
      <c r="F51" s="1156"/>
      <c r="G51" s="1156"/>
      <c r="H51" s="1157" t="s">
        <v>74</v>
      </c>
      <c r="I51" s="1842" t="s">
        <v>565</v>
      </c>
      <c r="J51" s="1158">
        <f>+K51</f>
        <v>43101</v>
      </c>
      <c r="K51" s="1420">
        <v>43101</v>
      </c>
      <c r="L51" s="1420">
        <f>+K51</f>
        <v>43101</v>
      </c>
      <c r="M51" s="1420">
        <f t="shared" si="6"/>
        <v>43131</v>
      </c>
      <c r="N51" s="1162">
        <v>12</v>
      </c>
      <c r="O51" s="1420">
        <f t="shared" si="7"/>
        <v>43191</v>
      </c>
      <c r="P51" s="1158">
        <f t="shared" si="10"/>
        <v>43461</v>
      </c>
      <c r="Q51" s="1156" t="s">
        <v>1002</v>
      </c>
      <c r="R51" s="1169" t="s">
        <v>983</v>
      </c>
      <c r="S51" s="1189" t="s">
        <v>974</v>
      </c>
      <c r="T51" s="1184"/>
      <c r="U51" s="1173"/>
      <c r="V51" s="1159" t="s">
        <v>1752</v>
      </c>
      <c r="W51" s="1169" t="s">
        <v>983</v>
      </c>
      <c r="X51" s="1189"/>
      <c r="Y51" s="1159" t="s">
        <v>2254</v>
      </c>
      <c r="Z51" s="1164" t="s">
        <v>983</v>
      </c>
      <c r="AA51" s="1189" t="s">
        <v>2276</v>
      </c>
      <c r="AB51" s="1497">
        <v>1</v>
      </c>
      <c r="AC51" s="1497">
        <v>1</v>
      </c>
      <c r="AD51" s="1497"/>
      <c r="AE51" s="1497"/>
    </row>
    <row r="52" spans="1:31" s="1146" customFormat="1" ht="132" x14ac:dyDescent="0.2">
      <c r="A52" s="1171" t="s">
        <v>114</v>
      </c>
      <c r="B52" s="1422" t="s">
        <v>564</v>
      </c>
      <c r="C52" s="1157" t="s">
        <v>92</v>
      </c>
      <c r="D52" s="1116">
        <v>5444467776</v>
      </c>
      <c r="E52" s="1116">
        <v>5444467776</v>
      </c>
      <c r="F52" s="1156"/>
      <c r="G52" s="1156"/>
      <c r="H52" s="1157" t="s">
        <v>74</v>
      </c>
      <c r="I52" s="1842"/>
      <c r="J52" s="1158">
        <f>+K52-15</f>
        <v>43145</v>
      </c>
      <c r="K52" s="1420">
        <v>43160</v>
      </c>
      <c r="L52" s="1420">
        <f>+K52+60</f>
        <v>43220</v>
      </c>
      <c r="M52" s="1420">
        <f t="shared" si="6"/>
        <v>43250</v>
      </c>
      <c r="N52" s="1162">
        <v>5</v>
      </c>
      <c r="O52" s="1158">
        <f t="shared" si="7"/>
        <v>43310</v>
      </c>
      <c r="P52" s="1158">
        <f>+M52+N52*30</f>
        <v>43400</v>
      </c>
      <c r="Q52" s="1156" t="s">
        <v>1507</v>
      </c>
      <c r="R52" s="1160" t="s">
        <v>700</v>
      </c>
      <c r="S52" s="1192"/>
      <c r="T52" s="1183"/>
      <c r="U52" s="1172"/>
      <c r="V52" s="1159" t="s">
        <v>1753</v>
      </c>
      <c r="W52" s="1160" t="s">
        <v>700</v>
      </c>
      <c r="X52" s="1192"/>
      <c r="Y52" s="1159" t="s">
        <v>1753</v>
      </c>
      <c r="Z52" s="1631" t="s">
        <v>193</v>
      </c>
      <c r="AA52" s="1189" t="s">
        <v>1753</v>
      </c>
      <c r="AB52" s="1497">
        <v>1</v>
      </c>
      <c r="AC52" s="1497"/>
      <c r="AD52" s="1497">
        <v>1</v>
      </c>
      <c r="AE52" s="1497"/>
    </row>
    <row r="53" spans="1:31" s="1146" customFormat="1" ht="60" x14ac:dyDescent="0.2">
      <c r="A53" s="1171" t="s">
        <v>114</v>
      </c>
      <c r="B53" s="1156" t="s">
        <v>82</v>
      </c>
      <c r="C53" s="1157" t="s">
        <v>83</v>
      </c>
      <c r="D53" s="1116">
        <v>19760000000</v>
      </c>
      <c r="E53" s="1116">
        <v>15804647015</v>
      </c>
      <c r="F53" s="1156" t="s">
        <v>84</v>
      </c>
      <c r="G53" s="1156" t="s">
        <v>1495</v>
      </c>
      <c r="H53" s="1157" t="s">
        <v>74</v>
      </c>
      <c r="I53" s="1842"/>
      <c r="J53" s="1158"/>
      <c r="K53" s="1158"/>
      <c r="L53" s="1420">
        <v>43101</v>
      </c>
      <c r="M53" s="1158"/>
      <c r="N53" s="1162"/>
      <c r="O53" s="1158">
        <v>42917</v>
      </c>
      <c r="P53" s="1158">
        <v>43312</v>
      </c>
      <c r="Q53" s="1156" t="s">
        <v>1004</v>
      </c>
      <c r="R53" s="1169" t="s">
        <v>983</v>
      </c>
      <c r="S53" s="1189" t="s">
        <v>972</v>
      </c>
      <c r="T53" s="1186">
        <v>14618</v>
      </c>
      <c r="U53" s="1173"/>
      <c r="V53" s="1159" t="s">
        <v>1761</v>
      </c>
      <c r="W53" s="1169" t="s">
        <v>700</v>
      </c>
      <c r="X53" s="1189" t="s">
        <v>1762</v>
      </c>
      <c r="Y53" s="1159" t="s">
        <v>2277</v>
      </c>
      <c r="Z53" s="1164" t="s">
        <v>983</v>
      </c>
      <c r="AA53" s="1189" t="s">
        <v>2278</v>
      </c>
      <c r="AB53" s="1497">
        <v>1</v>
      </c>
      <c r="AC53" s="1497">
        <v>1</v>
      </c>
      <c r="AD53" s="1497"/>
      <c r="AE53" s="1497"/>
    </row>
    <row r="54" spans="1:31" s="1146" customFormat="1" ht="60" x14ac:dyDescent="0.2">
      <c r="A54" s="1171" t="s">
        <v>114</v>
      </c>
      <c r="B54" s="1156" t="s">
        <v>115</v>
      </c>
      <c r="C54" s="1157" t="s">
        <v>287</v>
      </c>
      <c r="D54" s="1116">
        <v>14789599588</v>
      </c>
      <c r="E54" s="1116">
        <v>14178166952</v>
      </c>
      <c r="F54" s="1156" t="s">
        <v>84</v>
      </c>
      <c r="G54" s="1156"/>
      <c r="H54" s="1157" t="s">
        <v>74</v>
      </c>
      <c r="I54" s="1842"/>
      <c r="J54" s="1158"/>
      <c r="K54" s="1158"/>
      <c r="L54" s="1420">
        <v>43101</v>
      </c>
      <c r="M54" s="1158"/>
      <c r="N54" s="1162"/>
      <c r="O54" s="1158">
        <v>42917</v>
      </c>
      <c r="P54" s="1158">
        <v>43312</v>
      </c>
      <c r="Q54" s="1156" t="s">
        <v>1005</v>
      </c>
      <c r="R54" s="1169" t="s">
        <v>983</v>
      </c>
      <c r="S54" s="1189" t="s">
        <v>973</v>
      </c>
      <c r="T54" s="1186">
        <v>12118</v>
      </c>
      <c r="U54" s="1173"/>
      <c r="V54" s="1159" t="s">
        <v>1760</v>
      </c>
      <c r="W54" s="1169" t="s">
        <v>983</v>
      </c>
      <c r="X54" s="1189"/>
      <c r="Y54" s="1159" t="s">
        <v>1760</v>
      </c>
      <c r="Z54" s="1164" t="s">
        <v>983</v>
      </c>
      <c r="AA54" s="1189" t="s">
        <v>2279</v>
      </c>
      <c r="AB54" s="1497">
        <v>1</v>
      </c>
      <c r="AC54" s="1497">
        <v>1</v>
      </c>
      <c r="AD54" s="1497"/>
      <c r="AE54" s="1497"/>
    </row>
    <row r="55" spans="1:31" s="1146" customFormat="1" ht="60" x14ac:dyDescent="0.2">
      <c r="A55" s="1171" t="s">
        <v>114</v>
      </c>
      <c r="B55" s="1156" t="s">
        <v>116</v>
      </c>
      <c r="C55" s="1157" t="s">
        <v>287</v>
      </c>
      <c r="D55" s="1116">
        <v>3128932636</v>
      </c>
      <c r="E55" s="1116">
        <v>948767824</v>
      </c>
      <c r="F55" s="1156" t="s">
        <v>84</v>
      </c>
      <c r="G55" s="1156"/>
      <c r="H55" s="1157" t="s">
        <v>74</v>
      </c>
      <c r="I55" s="1842"/>
      <c r="J55" s="1158"/>
      <c r="K55" s="1158"/>
      <c r="L55" s="1420">
        <v>43101</v>
      </c>
      <c r="M55" s="1158"/>
      <c r="N55" s="1162"/>
      <c r="O55" s="1158">
        <v>42918</v>
      </c>
      <c r="P55" s="1158">
        <v>43312</v>
      </c>
      <c r="Q55" s="1156" t="s">
        <v>1003</v>
      </c>
      <c r="R55" s="1169" t="s">
        <v>983</v>
      </c>
      <c r="S55" s="1189" t="s">
        <v>971</v>
      </c>
      <c r="T55" s="1187" t="s">
        <v>970</v>
      </c>
      <c r="U55" s="1173"/>
      <c r="V55" s="1159" t="s">
        <v>1759</v>
      </c>
      <c r="W55" s="1169" t="s">
        <v>983</v>
      </c>
      <c r="X55" s="1189"/>
      <c r="Y55" s="1159" t="s">
        <v>1759</v>
      </c>
      <c r="Z55" s="1164" t="s">
        <v>983</v>
      </c>
      <c r="AA55" s="1189" t="s">
        <v>2280</v>
      </c>
      <c r="AB55" s="1497">
        <v>1</v>
      </c>
      <c r="AC55" s="1497">
        <v>1</v>
      </c>
      <c r="AD55" s="1497"/>
      <c r="AE55" s="1497"/>
    </row>
    <row r="56" spans="1:31" s="1146" customFormat="1" ht="60" x14ac:dyDescent="0.2">
      <c r="A56" s="1171" t="s">
        <v>114</v>
      </c>
      <c r="B56" s="1422" t="s">
        <v>563</v>
      </c>
      <c r="C56" s="1157" t="s">
        <v>561</v>
      </c>
      <c r="D56" s="1116">
        <v>6160000000</v>
      </c>
      <c r="E56" s="1116">
        <v>6160000000</v>
      </c>
      <c r="F56" s="1156"/>
      <c r="G56" s="1156" t="s">
        <v>1495</v>
      </c>
      <c r="H56" s="1157" t="s">
        <v>65</v>
      </c>
      <c r="I56" s="1842"/>
      <c r="J56" s="1158">
        <f t="shared" ref="J56:J104" si="11">+K56-15</f>
        <v>43176</v>
      </c>
      <c r="K56" s="1420">
        <v>43191</v>
      </c>
      <c r="L56" s="1420">
        <f t="shared" ref="L56:L104" si="12">+K56+60</f>
        <v>43251</v>
      </c>
      <c r="M56" s="1420">
        <f t="shared" ref="M56:M104" si="13">+L56+30</f>
        <v>43281</v>
      </c>
      <c r="N56" s="1162">
        <v>6</v>
      </c>
      <c r="O56" s="1158">
        <f t="shared" ref="O56:O104" si="14">+M56+60</f>
        <v>43341</v>
      </c>
      <c r="P56" s="1158">
        <f t="shared" ref="P56:P104" si="15">+M56+N56*30</f>
        <v>43461</v>
      </c>
      <c r="Q56" s="1156" t="s">
        <v>1009</v>
      </c>
      <c r="R56" s="1160" t="s">
        <v>700</v>
      </c>
      <c r="S56" s="1192"/>
      <c r="T56" s="1183"/>
      <c r="U56" s="1172"/>
      <c r="V56" s="1156" t="s">
        <v>1009</v>
      </c>
      <c r="W56" s="1160" t="s">
        <v>700</v>
      </c>
      <c r="X56" s="1844" t="s">
        <v>1763</v>
      </c>
      <c r="Y56" s="1156" t="s">
        <v>1009</v>
      </c>
      <c r="Z56" s="1631" t="s">
        <v>700</v>
      </c>
      <c r="AA56" s="1644" t="s">
        <v>1009</v>
      </c>
      <c r="AB56" s="1497">
        <v>1</v>
      </c>
      <c r="AC56" s="1497"/>
      <c r="AD56" s="1497">
        <v>1</v>
      </c>
      <c r="AE56" s="1497"/>
    </row>
    <row r="57" spans="1:31" s="1146" customFormat="1" ht="60" x14ac:dyDescent="0.2">
      <c r="A57" s="1171" t="s">
        <v>114</v>
      </c>
      <c r="B57" s="1422" t="s">
        <v>562</v>
      </c>
      <c r="C57" s="1157" t="s">
        <v>561</v>
      </c>
      <c r="D57" s="1116">
        <v>840000000</v>
      </c>
      <c r="E57" s="1116">
        <v>840000000</v>
      </c>
      <c r="F57" s="1156"/>
      <c r="G57" s="1156"/>
      <c r="H57" s="1157" t="s">
        <v>65</v>
      </c>
      <c r="I57" s="1842"/>
      <c r="J57" s="1158">
        <f t="shared" si="11"/>
        <v>43176</v>
      </c>
      <c r="K57" s="1420">
        <v>43191</v>
      </c>
      <c r="L57" s="1420">
        <f t="shared" si="12"/>
        <v>43251</v>
      </c>
      <c r="M57" s="1420">
        <f t="shared" si="13"/>
        <v>43281</v>
      </c>
      <c r="N57" s="1162">
        <v>6</v>
      </c>
      <c r="O57" s="1158">
        <f t="shared" si="14"/>
        <v>43341</v>
      </c>
      <c r="P57" s="1158">
        <f t="shared" si="15"/>
        <v>43461</v>
      </c>
      <c r="Q57" s="1156" t="s">
        <v>1009</v>
      </c>
      <c r="R57" s="1160" t="s">
        <v>700</v>
      </c>
      <c r="S57" s="1192"/>
      <c r="T57" s="1183"/>
      <c r="U57" s="1172"/>
      <c r="V57" s="1156" t="s">
        <v>1009</v>
      </c>
      <c r="W57" s="1160" t="s">
        <v>700</v>
      </c>
      <c r="X57" s="1845"/>
      <c r="Y57" s="1156" t="s">
        <v>1009</v>
      </c>
      <c r="Z57" s="1631" t="s">
        <v>700</v>
      </c>
      <c r="AA57" s="1646" t="s">
        <v>1009</v>
      </c>
      <c r="AB57" s="1497">
        <v>1</v>
      </c>
      <c r="AC57" s="1497"/>
      <c r="AD57" s="1497">
        <v>1</v>
      </c>
      <c r="AE57" s="1497"/>
    </row>
    <row r="58" spans="1:31" s="1146" customFormat="1" ht="60" x14ac:dyDescent="0.2">
      <c r="A58" s="1171" t="s">
        <v>114</v>
      </c>
      <c r="B58" s="1422" t="s">
        <v>117</v>
      </c>
      <c r="C58" s="1157" t="s">
        <v>118</v>
      </c>
      <c r="D58" s="1116">
        <v>1840000000</v>
      </c>
      <c r="E58" s="1116">
        <v>0</v>
      </c>
      <c r="F58" s="1156"/>
      <c r="G58" s="1156" t="s">
        <v>1495</v>
      </c>
      <c r="H58" s="1157" t="s">
        <v>65</v>
      </c>
      <c r="I58" s="1842"/>
      <c r="J58" s="1158">
        <f t="shared" si="11"/>
        <v>43176</v>
      </c>
      <c r="K58" s="1420">
        <v>43191</v>
      </c>
      <c r="L58" s="1420">
        <f t="shared" si="12"/>
        <v>43251</v>
      </c>
      <c r="M58" s="1420">
        <f t="shared" si="13"/>
        <v>43281</v>
      </c>
      <c r="N58" s="1162">
        <v>6</v>
      </c>
      <c r="O58" s="1158">
        <f t="shared" si="14"/>
        <v>43341</v>
      </c>
      <c r="P58" s="1158">
        <f t="shared" si="15"/>
        <v>43461</v>
      </c>
      <c r="Q58" s="1156" t="s">
        <v>1508</v>
      </c>
      <c r="R58" s="1160" t="s">
        <v>700</v>
      </c>
      <c r="S58" s="1192"/>
      <c r="T58" s="1183"/>
      <c r="U58" s="1172"/>
      <c r="V58" s="1156" t="s">
        <v>1508</v>
      </c>
      <c r="W58" s="1160" t="s">
        <v>700</v>
      </c>
      <c r="X58" s="1850"/>
      <c r="Y58" s="1156" t="s">
        <v>1508</v>
      </c>
      <c r="Z58" s="1631" t="s">
        <v>700</v>
      </c>
      <c r="AA58" s="1644"/>
      <c r="AB58" s="1497">
        <v>1</v>
      </c>
      <c r="AC58" s="1497"/>
      <c r="AD58" s="1497">
        <v>1</v>
      </c>
      <c r="AE58" s="1497"/>
    </row>
    <row r="59" spans="1:31" s="1146" customFormat="1" ht="60" x14ac:dyDescent="0.2">
      <c r="A59" s="1171" t="s">
        <v>114</v>
      </c>
      <c r="B59" s="1156" t="s">
        <v>119</v>
      </c>
      <c r="C59" s="1157" t="s">
        <v>120</v>
      </c>
      <c r="D59" s="1116">
        <v>1840000000</v>
      </c>
      <c r="E59" s="1490">
        <v>4648823150</v>
      </c>
      <c r="F59" s="1156"/>
      <c r="G59" s="1156" t="s">
        <v>1495</v>
      </c>
      <c r="H59" s="1157" t="s">
        <v>65</v>
      </c>
      <c r="I59" s="1842"/>
      <c r="J59" s="1158">
        <f t="shared" si="11"/>
        <v>43176</v>
      </c>
      <c r="K59" s="1420">
        <v>43191</v>
      </c>
      <c r="L59" s="1420">
        <f t="shared" si="12"/>
        <v>43251</v>
      </c>
      <c r="M59" s="1420">
        <f t="shared" si="13"/>
        <v>43281</v>
      </c>
      <c r="N59" s="1162">
        <v>6</v>
      </c>
      <c r="O59" s="1158">
        <f t="shared" si="14"/>
        <v>43341</v>
      </c>
      <c r="P59" s="1158">
        <f t="shared" si="15"/>
        <v>43461</v>
      </c>
      <c r="Q59" s="1156" t="s">
        <v>1509</v>
      </c>
      <c r="R59" s="1160" t="s">
        <v>990</v>
      </c>
      <c r="S59" s="1189" t="s">
        <v>1510</v>
      </c>
      <c r="T59" s="1183"/>
      <c r="U59" s="1172"/>
      <c r="V59" s="1159" t="s">
        <v>1764</v>
      </c>
      <c r="W59" s="1160" t="s">
        <v>990</v>
      </c>
      <c r="X59" s="1851"/>
      <c r="Y59" s="1159" t="s">
        <v>2281</v>
      </c>
      <c r="Z59" s="1631" t="s">
        <v>983</v>
      </c>
      <c r="AA59" s="1645" t="s">
        <v>2282</v>
      </c>
      <c r="AB59" s="1497">
        <v>1</v>
      </c>
      <c r="AC59" s="1497">
        <v>1</v>
      </c>
      <c r="AD59" s="1497"/>
      <c r="AE59" s="1497"/>
    </row>
    <row r="60" spans="1:31" s="1146" customFormat="1" ht="60" x14ac:dyDescent="0.2">
      <c r="A60" s="1171" t="s">
        <v>114</v>
      </c>
      <c r="B60" s="1156" t="s">
        <v>121</v>
      </c>
      <c r="C60" s="1157" t="s">
        <v>122</v>
      </c>
      <c r="D60" s="1116">
        <v>1840000000</v>
      </c>
      <c r="E60" s="1490">
        <v>5174612955</v>
      </c>
      <c r="F60" s="1156"/>
      <c r="G60" s="1156" t="s">
        <v>1495</v>
      </c>
      <c r="H60" s="1157" t="s">
        <v>65</v>
      </c>
      <c r="I60" s="1842"/>
      <c r="J60" s="1158">
        <f t="shared" si="11"/>
        <v>43176</v>
      </c>
      <c r="K60" s="1420">
        <v>43191</v>
      </c>
      <c r="L60" s="1420">
        <f t="shared" si="12"/>
        <v>43251</v>
      </c>
      <c r="M60" s="1420">
        <f t="shared" si="13"/>
        <v>43281</v>
      </c>
      <c r="N60" s="1162">
        <v>6</v>
      </c>
      <c r="O60" s="1158">
        <f t="shared" si="14"/>
        <v>43341</v>
      </c>
      <c r="P60" s="1158">
        <f t="shared" si="15"/>
        <v>43461</v>
      </c>
      <c r="Q60" s="1156" t="s">
        <v>1509</v>
      </c>
      <c r="R60" s="1160" t="s">
        <v>990</v>
      </c>
      <c r="S60" s="1189" t="s">
        <v>1510</v>
      </c>
      <c r="T60" s="1183"/>
      <c r="U60" s="1172"/>
      <c r="V60" s="1159" t="s">
        <v>1765</v>
      </c>
      <c r="W60" s="1160" t="s">
        <v>990</v>
      </c>
      <c r="X60" s="1851"/>
      <c r="Y60" s="1159" t="s">
        <v>2283</v>
      </c>
      <c r="Z60" s="1631" t="s">
        <v>990</v>
      </c>
      <c r="AA60" s="1645" t="s">
        <v>2284</v>
      </c>
      <c r="AB60" s="1497">
        <v>1</v>
      </c>
      <c r="AC60" s="1497"/>
      <c r="AD60" s="1497"/>
      <c r="AE60" s="1497">
        <v>1</v>
      </c>
    </row>
    <row r="61" spans="1:31" s="1146" customFormat="1" ht="60" x14ac:dyDescent="0.2">
      <c r="A61" s="1171" t="s">
        <v>114</v>
      </c>
      <c r="B61" s="1156" t="s">
        <v>123</v>
      </c>
      <c r="C61" s="1157" t="s">
        <v>124</v>
      </c>
      <c r="D61" s="1116">
        <v>1840000000</v>
      </c>
      <c r="E61" s="1490">
        <v>2250000000</v>
      </c>
      <c r="F61" s="1156"/>
      <c r="G61" s="1156" t="s">
        <v>1495</v>
      </c>
      <c r="H61" s="1157" t="s">
        <v>65</v>
      </c>
      <c r="I61" s="1842"/>
      <c r="J61" s="1158">
        <f t="shared" si="11"/>
        <v>43176</v>
      </c>
      <c r="K61" s="1420">
        <v>43191</v>
      </c>
      <c r="L61" s="1420">
        <f t="shared" si="12"/>
        <v>43251</v>
      </c>
      <c r="M61" s="1420">
        <f t="shared" si="13"/>
        <v>43281</v>
      </c>
      <c r="N61" s="1162">
        <v>6</v>
      </c>
      <c r="O61" s="1158">
        <f t="shared" si="14"/>
        <v>43341</v>
      </c>
      <c r="P61" s="1158">
        <f t="shared" si="15"/>
        <v>43461</v>
      </c>
      <c r="Q61" s="1156" t="s">
        <v>1509</v>
      </c>
      <c r="R61" s="1160" t="s">
        <v>990</v>
      </c>
      <c r="S61" s="1189" t="s">
        <v>1510</v>
      </c>
      <c r="T61" s="1183"/>
      <c r="U61" s="1172"/>
      <c r="V61" s="1159" t="s">
        <v>1766</v>
      </c>
      <c r="W61" s="1160" t="s">
        <v>990</v>
      </c>
      <c r="X61" s="1851"/>
      <c r="Y61" s="1159" t="s">
        <v>2285</v>
      </c>
      <c r="Z61" s="1631" t="s">
        <v>983</v>
      </c>
      <c r="AA61" s="1645" t="s">
        <v>2286</v>
      </c>
      <c r="AB61" s="1497">
        <v>1</v>
      </c>
      <c r="AC61" s="1497">
        <v>1</v>
      </c>
      <c r="AD61" s="1497"/>
      <c r="AE61" s="1497"/>
    </row>
    <row r="62" spans="1:31" s="1146" customFormat="1" ht="60" x14ac:dyDescent="0.2">
      <c r="A62" s="1171" t="s">
        <v>114</v>
      </c>
      <c r="B62" s="1422" t="s">
        <v>125</v>
      </c>
      <c r="C62" s="1157" t="s">
        <v>126</v>
      </c>
      <c r="D62" s="1116">
        <v>1840000000</v>
      </c>
      <c r="E62" s="1116">
        <v>0</v>
      </c>
      <c r="F62" s="1156"/>
      <c r="G62" s="1156" t="s">
        <v>1495</v>
      </c>
      <c r="H62" s="1157" t="s">
        <v>65</v>
      </c>
      <c r="I62" s="1842"/>
      <c r="J62" s="1158">
        <f t="shared" si="11"/>
        <v>43176</v>
      </c>
      <c r="K62" s="1420">
        <v>43191</v>
      </c>
      <c r="L62" s="1420">
        <f t="shared" si="12"/>
        <v>43251</v>
      </c>
      <c r="M62" s="1420">
        <f t="shared" si="13"/>
        <v>43281</v>
      </c>
      <c r="N62" s="1162">
        <v>6</v>
      </c>
      <c r="O62" s="1158">
        <f t="shared" si="14"/>
        <v>43341</v>
      </c>
      <c r="P62" s="1158">
        <f t="shared" si="15"/>
        <v>43461</v>
      </c>
      <c r="Q62" s="1156" t="s">
        <v>1509</v>
      </c>
      <c r="R62" s="1160" t="s">
        <v>990</v>
      </c>
      <c r="S62" s="1189" t="s">
        <v>1510</v>
      </c>
      <c r="T62" s="1183"/>
      <c r="U62" s="1172"/>
      <c r="V62" s="1491" t="s">
        <v>1767</v>
      </c>
      <c r="W62" s="1160" t="s">
        <v>700</v>
      </c>
      <c r="X62" s="1851"/>
      <c r="Y62" s="1491" t="s">
        <v>2287</v>
      </c>
      <c r="Z62" s="1631" t="s">
        <v>700</v>
      </c>
      <c r="AA62" s="1645" t="s">
        <v>1767</v>
      </c>
      <c r="AB62" s="1497">
        <v>1</v>
      </c>
      <c r="AC62" s="1497"/>
      <c r="AD62" s="1497">
        <v>1</v>
      </c>
      <c r="AE62" s="1497"/>
    </row>
    <row r="63" spans="1:31" s="1146" customFormat="1" ht="60" x14ac:dyDescent="0.2">
      <c r="A63" s="1171" t="s">
        <v>114</v>
      </c>
      <c r="B63" s="1156" t="s">
        <v>127</v>
      </c>
      <c r="C63" s="1157" t="s">
        <v>128</v>
      </c>
      <c r="D63" s="1116">
        <v>1840000000</v>
      </c>
      <c r="E63" s="1116">
        <v>2757402539</v>
      </c>
      <c r="F63" s="1156"/>
      <c r="G63" s="1156" t="s">
        <v>1495</v>
      </c>
      <c r="H63" s="1157" t="s">
        <v>65</v>
      </c>
      <c r="I63" s="1842"/>
      <c r="J63" s="1158">
        <f t="shared" si="11"/>
        <v>43176</v>
      </c>
      <c r="K63" s="1420">
        <v>43191</v>
      </c>
      <c r="L63" s="1420">
        <f t="shared" si="12"/>
        <v>43251</v>
      </c>
      <c r="M63" s="1420">
        <f t="shared" si="13"/>
        <v>43281</v>
      </c>
      <c r="N63" s="1162">
        <v>6</v>
      </c>
      <c r="O63" s="1158">
        <f t="shared" si="14"/>
        <v>43341</v>
      </c>
      <c r="P63" s="1158">
        <f t="shared" si="15"/>
        <v>43461</v>
      </c>
      <c r="Q63" s="1156" t="s">
        <v>1509</v>
      </c>
      <c r="R63" s="1160" t="s">
        <v>990</v>
      </c>
      <c r="S63" s="1189" t="s">
        <v>1510</v>
      </c>
      <c r="T63" s="1183"/>
      <c r="U63" s="1172"/>
      <c r="V63" s="1159" t="s">
        <v>1768</v>
      </c>
      <c r="W63" s="1160" t="s">
        <v>990</v>
      </c>
      <c r="X63" s="1851"/>
      <c r="Y63" s="1159" t="s">
        <v>2285</v>
      </c>
      <c r="Z63" s="1631" t="s">
        <v>983</v>
      </c>
      <c r="AA63" s="1645" t="s">
        <v>2288</v>
      </c>
      <c r="AB63" s="1497">
        <v>1</v>
      </c>
      <c r="AC63" s="1497">
        <v>1</v>
      </c>
      <c r="AD63" s="1497"/>
      <c r="AE63" s="1497"/>
    </row>
    <row r="64" spans="1:31" s="1146" customFormat="1" ht="60" x14ac:dyDescent="0.2">
      <c r="A64" s="1171" t="s">
        <v>114</v>
      </c>
      <c r="B64" s="1156" t="s">
        <v>129</v>
      </c>
      <c r="C64" s="1157" t="s">
        <v>130</v>
      </c>
      <c r="D64" s="1116">
        <v>1840000000</v>
      </c>
      <c r="E64" s="1116">
        <v>3905487878</v>
      </c>
      <c r="F64" s="1156"/>
      <c r="G64" s="1156" t="s">
        <v>1495</v>
      </c>
      <c r="H64" s="1157" t="s">
        <v>65</v>
      </c>
      <c r="I64" s="1842"/>
      <c r="J64" s="1158">
        <f t="shared" si="11"/>
        <v>43176</v>
      </c>
      <c r="K64" s="1420">
        <v>43191</v>
      </c>
      <c r="L64" s="1420">
        <f t="shared" si="12"/>
        <v>43251</v>
      </c>
      <c r="M64" s="1420">
        <f t="shared" si="13"/>
        <v>43281</v>
      </c>
      <c r="N64" s="1162">
        <v>6</v>
      </c>
      <c r="O64" s="1158">
        <f t="shared" si="14"/>
        <v>43341</v>
      </c>
      <c r="P64" s="1158">
        <f t="shared" si="15"/>
        <v>43461</v>
      </c>
      <c r="Q64" s="1156" t="s">
        <v>1509</v>
      </c>
      <c r="R64" s="1160" t="s">
        <v>990</v>
      </c>
      <c r="S64" s="1189" t="s">
        <v>1510</v>
      </c>
      <c r="T64" s="1183"/>
      <c r="U64" s="1172"/>
      <c r="V64" s="1159" t="s">
        <v>1768</v>
      </c>
      <c r="W64" s="1160" t="s">
        <v>990</v>
      </c>
      <c r="X64" s="1851"/>
      <c r="Y64" s="1159" t="s">
        <v>2289</v>
      </c>
      <c r="Z64" s="1631" t="s">
        <v>983</v>
      </c>
      <c r="AA64" s="1645" t="s">
        <v>2290</v>
      </c>
      <c r="AB64" s="1497">
        <v>1</v>
      </c>
      <c r="AC64" s="1497">
        <v>1</v>
      </c>
      <c r="AD64" s="1497"/>
      <c r="AE64" s="1497"/>
    </row>
    <row r="65" spans="1:31" s="1146" customFormat="1" ht="60" x14ac:dyDescent="0.2">
      <c r="A65" s="1171" t="s">
        <v>114</v>
      </c>
      <c r="B65" s="1422" t="s">
        <v>131</v>
      </c>
      <c r="C65" s="1157" t="s">
        <v>118</v>
      </c>
      <c r="D65" s="1116">
        <v>160000000</v>
      </c>
      <c r="E65" s="1116">
        <v>0</v>
      </c>
      <c r="F65" s="1156"/>
      <c r="G65" s="1156"/>
      <c r="H65" s="1157" t="s">
        <v>65</v>
      </c>
      <c r="I65" s="1842"/>
      <c r="J65" s="1158">
        <f t="shared" si="11"/>
        <v>43176</v>
      </c>
      <c r="K65" s="1420">
        <v>43191</v>
      </c>
      <c r="L65" s="1420">
        <f t="shared" si="12"/>
        <v>43251</v>
      </c>
      <c r="M65" s="1420">
        <f t="shared" si="13"/>
        <v>43281</v>
      </c>
      <c r="N65" s="1162">
        <v>6</v>
      </c>
      <c r="O65" s="1158">
        <f t="shared" si="14"/>
        <v>43341</v>
      </c>
      <c r="P65" s="1158">
        <f t="shared" si="15"/>
        <v>43461</v>
      </c>
      <c r="Q65" s="1156" t="s">
        <v>1508</v>
      </c>
      <c r="R65" s="1160" t="s">
        <v>700</v>
      </c>
      <c r="S65" s="1189" t="s">
        <v>1510</v>
      </c>
      <c r="T65" s="1183"/>
      <c r="U65" s="1172"/>
      <c r="V65" s="1156" t="s">
        <v>1508</v>
      </c>
      <c r="W65" s="1160" t="s">
        <v>700</v>
      </c>
      <c r="X65" s="1851"/>
      <c r="Y65" s="1156" t="s">
        <v>2291</v>
      </c>
      <c r="Z65" s="1631" t="s">
        <v>700</v>
      </c>
      <c r="AA65" s="1645" t="s">
        <v>2292</v>
      </c>
      <c r="AB65" s="1497">
        <v>1</v>
      </c>
      <c r="AC65" s="1497"/>
      <c r="AD65" s="1497">
        <v>1</v>
      </c>
      <c r="AE65" s="1497"/>
    </row>
    <row r="66" spans="1:31" s="1146" customFormat="1" ht="60" x14ac:dyDescent="0.2">
      <c r="A66" s="1171" t="s">
        <v>114</v>
      </c>
      <c r="B66" s="1156" t="s">
        <v>132</v>
      </c>
      <c r="C66" s="1157" t="s">
        <v>120</v>
      </c>
      <c r="D66" s="1116">
        <v>160000000</v>
      </c>
      <c r="E66" s="1490">
        <v>325417621</v>
      </c>
      <c r="F66" s="1156"/>
      <c r="G66" s="1156"/>
      <c r="H66" s="1157" t="s">
        <v>65</v>
      </c>
      <c r="I66" s="1842"/>
      <c r="J66" s="1158">
        <f t="shared" si="11"/>
        <v>43176</v>
      </c>
      <c r="K66" s="1420">
        <v>43191</v>
      </c>
      <c r="L66" s="1420">
        <f t="shared" si="12"/>
        <v>43251</v>
      </c>
      <c r="M66" s="1420">
        <f t="shared" si="13"/>
        <v>43281</v>
      </c>
      <c r="N66" s="1162">
        <v>6</v>
      </c>
      <c r="O66" s="1158">
        <f t="shared" si="14"/>
        <v>43341</v>
      </c>
      <c r="P66" s="1158">
        <f t="shared" si="15"/>
        <v>43461</v>
      </c>
      <c r="Q66" s="1156" t="s">
        <v>1509</v>
      </c>
      <c r="R66" s="1160" t="s">
        <v>990</v>
      </c>
      <c r="S66" s="1189" t="s">
        <v>1510</v>
      </c>
      <c r="T66" s="1183"/>
      <c r="U66" s="1172"/>
      <c r="V66" s="1159" t="s">
        <v>1764</v>
      </c>
      <c r="W66" s="1160" t="s">
        <v>990</v>
      </c>
      <c r="X66" s="1851"/>
      <c r="Y66" s="1159" t="s">
        <v>2281</v>
      </c>
      <c r="Z66" s="1631" t="s">
        <v>700</v>
      </c>
      <c r="AA66" s="1645" t="s">
        <v>2293</v>
      </c>
      <c r="AB66" s="1497">
        <v>1</v>
      </c>
      <c r="AC66" s="1497"/>
      <c r="AD66" s="1497">
        <v>1</v>
      </c>
      <c r="AE66" s="1497"/>
    </row>
    <row r="67" spans="1:31" s="1146" customFormat="1" ht="60" x14ac:dyDescent="0.2">
      <c r="A67" s="1171" t="s">
        <v>114</v>
      </c>
      <c r="B67" s="1156" t="s">
        <v>133</v>
      </c>
      <c r="C67" s="1157" t="s">
        <v>122</v>
      </c>
      <c r="D67" s="1116">
        <v>160000000</v>
      </c>
      <c r="E67" s="1490">
        <v>362222907</v>
      </c>
      <c r="F67" s="1156"/>
      <c r="G67" s="1156"/>
      <c r="H67" s="1157" t="s">
        <v>65</v>
      </c>
      <c r="I67" s="1842"/>
      <c r="J67" s="1158">
        <f t="shared" si="11"/>
        <v>43176</v>
      </c>
      <c r="K67" s="1420">
        <v>43191</v>
      </c>
      <c r="L67" s="1420">
        <f t="shared" si="12"/>
        <v>43251</v>
      </c>
      <c r="M67" s="1420">
        <f t="shared" si="13"/>
        <v>43281</v>
      </c>
      <c r="N67" s="1162">
        <v>6</v>
      </c>
      <c r="O67" s="1158">
        <f t="shared" si="14"/>
        <v>43341</v>
      </c>
      <c r="P67" s="1158">
        <f t="shared" si="15"/>
        <v>43461</v>
      </c>
      <c r="Q67" s="1156" t="s">
        <v>1509</v>
      </c>
      <c r="R67" s="1160" t="s">
        <v>990</v>
      </c>
      <c r="S67" s="1189" t="s">
        <v>1510</v>
      </c>
      <c r="T67" s="1183"/>
      <c r="U67" s="1172"/>
      <c r="V67" s="1159" t="s">
        <v>1765</v>
      </c>
      <c r="W67" s="1160" t="s">
        <v>990</v>
      </c>
      <c r="X67" s="1851"/>
      <c r="Y67" s="1159" t="s">
        <v>2283</v>
      </c>
      <c r="Z67" s="1631" t="s">
        <v>990</v>
      </c>
      <c r="AA67" s="1645" t="s">
        <v>2283</v>
      </c>
      <c r="AB67" s="1497">
        <v>1</v>
      </c>
      <c r="AC67" s="1497"/>
      <c r="AD67" s="1497"/>
      <c r="AE67" s="1497">
        <v>1</v>
      </c>
    </row>
    <row r="68" spans="1:31" s="1146" customFormat="1" ht="60" x14ac:dyDescent="0.2">
      <c r="A68" s="1171" t="s">
        <v>114</v>
      </c>
      <c r="B68" s="1156" t="s">
        <v>134</v>
      </c>
      <c r="C68" s="1157" t="s">
        <v>124</v>
      </c>
      <c r="D68" s="1116">
        <v>160000000</v>
      </c>
      <c r="E68" s="1490">
        <v>157500000</v>
      </c>
      <c r="F68" s="1156"/>
      <c r="G68" s="1156"/>
      <c r="H68" s="1157" t="s">
        <v>65</v>
      </c>
      <c r="I68" s="1842"/>
      <c r="J68" s="1158">
        <f t="shared" si="11"/>
        <v>43176</v>
      </c>
      <c r="K68" s="1420">
        <v>43191</v>
      </c>
      <c r="L68" s="1420">
        <f t="shared" si="12"/>
        <v>43251</v>
      </c>
      <c r="M68" s="1420">
        <f t="shared" si="13"/>
        <v>43281</v>
      </c>
      <c r="N68" s="1162">
        <v>6</v>
      </c>
      <c r="O68" s="1158">
        <f t="shared" si="14"/>
        <v>43341</v>
      </c>
      <c r="P68" s="1158">
        <f t="shared" si="15"/>
        <v>43461</v>
      </c>
      <c r="Q68" s="1156" t="s">
        <v>1509</v>
      </c>
      <c r="R68" s="1160" t="s">
        <v>990</v>
      </c>
      <c r="S68" s="1189" t="s">
        <v>1510</v>
      </c>
      <c r="T68" s="1183"/>
      <c r="U68" s="1172"/>
      <c r="V68" s="1159" t="s">
        <v>1766</v>
      </c>
      <c r="W68" s="1160" t="s">
        <v>990</v>
      </c>
      <c r="X68" s="1851"/>
      <c r="Y68" s="1159" t="s">
        <v>2285</v>
      </c>
      <c r="Z68" s="1631" t="s">
        <v>983</v>
      </c>
      <c r="AA68" s="1645" t="s">
        <v>2294</v>
      </c>
      <c r="AB68" s="1497">
        <v>1</v>
      </c>
      <c r="AC68" s="1497">
        <v>1</v>
      </c>
      <c r="AD68" s="1497"/>
      <c r="AE68" s="1497"/>
    </row>
    <row r="69" spans="1:31" s="1146" customFormat="1" ht="60" x14ac:dyDescent="0.2">
      <c r="A69" s="1171" t="s">
        <v>114</v>
      </c>
      <c r="B69" s="1156" t="s">
        <v>135</v>
      </c>
      <c r="C69" s="1157" t="s">
        <v>126</v>
      </c>
      <c r="D69" s="1116">
        <v>160000000</v>
      </c>
      <c r="E69" s="1116">
        <v>0</v>
      </c>
      <c r="F69" s="1156"/>
      <c r="G69" s="1156"/>
      <c r="H69" s="1157" t="s">
        <v>65</v>
      </c>
      <c r="I69" s="1842"/>
      <c r="J69" s="1158">
        <f t="shared" si="11"/>
        <v>43176</v>
      </c>
      <c r="K69" s="1420">
        <v>43191</v>
      </c>
      <c r="L69" s="1420">
        <f t="shared" si="12"/>
        <v>43251</v>
      </c>
      <c r="M69" s="1420">
        <f t="shared" si="13"/>
        <v>43281</v>
      </c>
      <c r="N69" s="1162">
        <v>6</v>
      </c>
      <c r="O69" s="1158">
        <f t="shared" si="14"/>
        <v>43341</v>
      </c>
      <c r="P69" s="1158">
        <f t="shared" si="15"/>
        <v>43461</v>
      </c>
      <c r="Q69" s="1156" t="s">
        <v>1509</v>
      </c>
      <c r="R69" s="1160" t="s">
        <v>990</v>
      </c>
      <c r="S69" s="1189" t="s">
        <v>1510</v>
      </c>
      <c r="T69" s="1183"/>
      <c r="U69" s="1172"/>
      <c r="V69" s="1491" t="s">
        <v>1767</v>
      </c>
      <c r="W69" s="1160" t="s">
        <v>700</v>
      </c>
      <c r="X69" s="1851"/>
      <c r="Y69" s="1491" t="s">
        <v>2287</v>
      </c>
      <c r="Z69" s="1631" t="s">
        <v>700</v>
      </c>
      <c r="AA69" s="1645" t="s">
        <v>2287</v>
      </c>
      <c r="AB69" s="1497">
        <v>1</v>
      </c>
      <c r="AC69" s="1497"/>
      <c r="AD69" s="1497">
        <v>1</v>
      </c>
      <c r="AE69" s="1497"/>
    </row>
    <row r="70" spans="1:31" s="1146" customFormat="1" ht="60" x14ac:dyDescent="0.2">
      <c r="A70" s="1171" t="s">
        <v>114</v>
      </c>
      <c r="B70" s="1156" t="s">
        <v>136</v>
      </c>
      <c r="C70" s="1157" t="s">
        <v>128</v>
      </c>
      <c r="D70" s="1116">
        <v>160000000</v>
      </c>
      <c r="E70" s="1116">
        <v>193000000</v>
      </c>
      <c r="F70" s="1156"/>
      <c r="G70" s="1156"/>
      <c r="H70" s="1157" t="s">
        <v>65</v>
      </c>
      <c r="I70" s="1842"/>
      <c r="J70" s="1158">
        <f t="shared" si="11"/>
        <v>43176</v>
      </c>
      <c r="K70" s="1420">
        <v>43191</v>
      </c>
      <c r="L70" s="1420">
        <f t="shared" si="12"/>
        <v>43251</v>
      </c>
      <c r="M70" s="1420">
        <f t="shared" si="13"/>
        <v>43281</v>
      </c>
      <c r="N70" s="1162">
        <v>6</v>
      </c>
      <c r="O70" s="1158">
        <f t="shared" si="14"/>
        <v>43341</v>
      </c>
      <c r="P70" s="1158">
        <f t="shared" si="15"/>
        <v>43461</v>
      </c>
      <c r="Q70" s="1156" t="s">
        <v>1509</v>
      </c>
      <c r="R70" s="1160" t="s">
        <v>990</v>
      </c>
      <c r="S70" s="1189" t="s">
        <v>1510</v>
      </c>
      <c r="T70" s="1183"/>
      <c r="U70" s="1172"/>
      <c r="V70" s="1159" t="s">
        <v>1768</v>
      </c>
      <c r="W70" s="1160" t="s">
        <v>990</v>
      </c>
      <c r="X70" s="1851"/>
      <c r="Y70" s="1159" t="s">
        <v>2285</v>
      </c>
      <c r="Z70" s="1631" t="s">
        <v>983</v>
      </c>
      <c r="AA70" s="1645" t="s">
        <v>2295</v>
      </c>
      <c r="AB70" s="1497">
        <v>1</v>
      </c>
      <c r="AC70" s="1497">
        <v>1</v>
      </c>
      <c r="AD70" s="1497"/>
      <c r="AE70" s="1497"/>
    </row>
    <row r="71" spans="1:31" s="1146" customFormat="1" ht="60" x14ac:dyDescent="0.2">
      <c r="A71" s="1171" t="s">
        <v>114</v>
      </c>
      <c r="B71" s="1156" t="s">
        <v>137</v>
      </c>
      <c r="C71" s="1157" t="s">
        <v>130</v>
      </c>
      <c r="D71" s="1116">
        <v>160000000</v>
      </c>
      <c r="E71" s="1116">
        <v>273400000</v>
      </c>
      <c r="F71" s="1156"/>
      <c r="G71" s="1156"/>
      <c r="H71" s="1157" t="s">
        <v>65</v>
      </c>
      <c r="I71" s="1842"/>
      <c r="J71" s="1158">
        <f t="shared" si="11"/>
        <v>43176</v>
      </c>
      <c r="K71" s="1420">
        <v>43191</v>
      </c>
      <c r="L71" s="1420">
        <f t="shared" si="12"/>
        <v>43251</v>
      </c>
      <c r="M71" s="1420">
        <f t="shared" si="13"/>
        <v>43281</v>
      </c>
      <c r="N71" s="1162">
        <v>6</v>
      </c>
      <c r="O71" s="1158">
        <f t="shared" si="14"/>
        <v>43341</v>
      </c>
      <c r="P71" s="1158">
        <f t="shared" si="15"/>
        <v>43461</v>
      </c>
      <c r="Q71" s="1156" t="s">
        <v>1509</v>
      </c>
      <c r="R71" s="1160" t="s">
        <v>990</v>
      </c>
      <c r="S71" s="1189" t="s">
        <v>1510</v>
      </c>
      <c r="T71" s="1183"/>
      <c r="U71" s="1172"/>
      <c r="V71" s="1159" t="s">
        <v>1768</v>
      </c>
      <c r="W71" s="1160" t="s">
        <v>990</v>
      </c>
      <c r="X71" s="1851"/>
      <c r="Y71" s="1159" t="s">
        <v>2289</v>
      </c>
      <c r="Z71" s="1631" t="s">
        <v>983</v>
      </c>
      <c r="AA71" s="1645" t="s">
        <v>2296</v>
      </c>
      <c r="AB71" s="1497">
        <v>1</v>
      </c>
      <c r="AC71" s="1497">
        <v>1</v>
      </c>
      <c r="AD71" s="1497"/>
      <c r="AE71" s="1497"/>
    </row>
    <row r="72" spans="1:31" s="1146" customFormat="1" ht="60" x14ac:dyDescent="0.2">
      <c r="A72" s="1171" t="s">
        <v>114</v>
      </c>
      <c r="B72" s="1156" t="s">
        <v>101</v>
      </c>
      <c r="C72" s="1157" t="s">
        <v>102</v>
      </c>
      <c r="D72" s="1116">
        <v>29077000000</v>
      </c>
      <c r="E72" s="1116">
        <v>29077000000</v>
      </c>
      <c r="F72" s="1156"/>
      <c r="G72" s="1156"/>
      <c r="H72" s="1157" t="s">
        <v>560</v>
      </c>
      <c r="I72" s="1842"/>
      <c r="J72" s="1158">
        <f t="shared" si="11"/>
        <v>43176</v>
      </c>
      <c r="K72" s="1420">
        <v>43191</v>
      </c>
      <c r="L72" s="1420">
        <f t="shared" si="12"/>
        <v>43251</v>
      </c>
      <c r="M72" s="1420">
        <f t="shared" si="13"/>
        <v>43281</v>
      </c>
      <c r="N72" s="1162">
        <v>6</v>
      </c>
      <c r="O72" s="1158">
        <f t="shared" si="14"/>
        <v>43341</v>
      </c>
      <c r="P72" s="1158">
        <f t="shared" si="15"/>
        <v>43461</v>
      </c>
      <c r="Q72" s="1156" t="s">
        <v>1505</v>
      </c>
      <c r="R72" s="1160" t="s">
        <v>700</v>
      </c>
      <c r="S72" s="1189" t="s">
        <v>1506</v>
      </c>
      <c r="T72" s="1183"/>
      <c r="U72" s="1172"/>
      <c r="V72" s="1159" t="s">
        <v>1769</v>
      </c>
      <c r="W72" s="1160" t="s">
        <v>983</v>
      </c>
      <c r="X72" s="1852"/>
      <c r="Y72" s="1159" t="s">
        <v>1769</v>
      </c>
      <c r="Z72" s="1631" t="s">
        <v>983</v>
      </c>
      <c r="AA72" s="1646"/>
      <c r="AB72" s="1497">
        <v>1</v>
      </c>
      <c r="AC72" s="1497">
        <v>1</v>
      </c>
      <c r="AD72" s="1497"/>
      <c r="AE72" s="1497"/>
    </row>
    <row r="73" spans="1:31" s="1146" customFormat="1" x14ac:dyDescent="0.2">
      <c r="A73" s="1171"/>
      <c r="B73" s="1156" t="s">
        <v>1770</v>
      </c>
      <c r="C73" s="1464"/>
      <c r="D73" s="1116"/>
      <c r="E73" s="1116">
        <v>699083383</v>
      </c>
      <c r="F73" s="1156"/>
      <c r="G73" s="1156"/>
      <c r="H73" s="1464"/>
      <c r="I73" s="1464"/>
      <c r="J73" s="1158"/>
      <c r="K73" s="1420"/>
      <c r="L73" s="1420"/>
      <c r="M73" s="1420"/>
      <c r="N73" s="1162"/>
      <c r="O73" s="1158"/>
      <c r="P73" s="1158"/>
      <c r="Q73" s="1156"/>
      <c r="R73" s="1160"/>
      <c r="S73" s="1189"/>
      <c r="T73" s="1486"/>
      <c r="U73" s="1172"/>
      <c r="V73" s="1159"/>
      <c r="W73" s="1160"/>
      <c r="X73" s="1189"/>
      <c r="Y73" s="1159"/>
      <c r="Z73" s="1631"/>
      <c r="AA73" s="1189"/>
      <c r="AB73" s="1497"/>
      <c r="AC73" s="1497"/>
      <c r="AD73" s="1497"/>
      <c r="AE73" s="1497"/>
    </row>
    <row r="74" spans="1:31" s="1203" customFormat="1" ht="36" x14ac:dyDescent="0.2">
      <c r="A74" s="1170" t="s">
        <v>967</v>
      </c>
      <c r="B74" s="1154" t="s">
        <v>1479</v>
      </c>
      <c r="C74" s="945"/>
      <c r="D74" s="1125">
        <f>SUM(D76:D104)-7113000000</f>
        <v>20703000000</v>
      </c>
      <c r="E74" s="1125">
        <f>SUM(E75:E105)</f>
        <v>-8138032680</v>
      </c>
      <c r="F74" s="1204"/>
      <c r="G74" s="1204"/>
      <c r="H74" s="1204"/>
      <c r="I74" s="1205"/>
      <c r="J74" s="1205"/>
      <c r="K74" s="1205"/>
      <c r="L74" s="1206"/>
      <c r="M74" s="1204"/>
      <c r="N74" s="1207"/>
      <c r="O74" s="1208"/>
      <c r="P74" s="1209"/>
      <c r="Q74" s="1209"/>
      <c r="R74" s="1209"/>
      <c r="S74" s="1233"/>
      <c r="T74" s="1230"/>
      <c r="U74" s="1233"/>
      <c r="V74" s="1410"/>
      <c r="W74" s="1209"/>
      <c r="X74" s="1233"/>
      <c r="Y74" s="1635"/>
      <c r="Z74" s="1209"/>
      <c r="AA74" s="1233"/>
      <c r="AB74" s="1651"/>
      <c r="AC74" s="1651"/>
      <c r="AD74" s="1651"/>
      <c r="AE74" s="1651"/>
    </row>
    <row r="75" spans="1:31" s="1203" customFormat="1" ht="21.75" customHeight="1" x14ac:dyDescent="0.2">
      <c r="A75" s="1424"/>
      <c r="B75" s="1156" t="s">
        <v>1603</v>
      </c>
      <c r="C75" s="1425" t="s">
        <v>144</v>
      </c>
      <c r="D75" s="1425"/>
      <c r="E75" s="1116">
        <v>164967320</v>
      </c>
      <c r="F75" s="1204"/>
      <c r="G75" s="1204"/>
      <c r="H75" s="1204"/>
      <c r="I75" s="1205"/>
      <c r="J75" s="1205"/>
      <c r="K75" s="1205"/>
      <c r="L75" s="1206"/>
      <c r="M75" s="1204"/>
      <c r="N75" s="1492"/>
      <c r="O75" s="1493"/>
      <c r="P75" s="1494"/>
      <c r="Q75" s="1494"/>
      <c r="R75" s="1494"/>
      <c r="S75" s="1495"/>
      <c r="T75" s="1496"/>
      <c r="U75" s="1495"/>
      <c r="V75" s="1492" t="s">
        <v>1771</v>
      </c>
      <c r="W75" s="1160" t="s">
        <v>983</v>
      </c>
      <c r="X75" s="1853"/>
      <c r="Y75" s="1492" t="s">
        <v>1771</v>
      </c>
      <c r="Z75" s="1160" t="s">
        <v>983</v>
      </c>
      <c r="AA75" s="1648" t="s">
        <v>2297</v>
      </c>
      <c r="AB75" s="1651">
        <v>1</v>
      </c>
      <c r="AC75" s="1651">
        <v>1</v>
      </c>
      <c r="AD75" s="1651"/>
      <c r="AE75" s="1651"/>
    </row>
    <row r="76" spans="1:31" s="1146" customFormat="1" ht="34.5" customHeight="1" x14ac:dyDescent="0.2">
      <c r="A76" s="1171" t="s">
        <v>138</v>
      </c>
      <c r="B76" s="1156" t="s">
        <v>139</v>
      </c>
      <c r="C76" s="1157" t="s">
        <v>140</v>
      </c>
      <c r="D76" s="1116">
        <f>+[10]PLANADQUIS2018!G51</f>
        <v>1671866666</v>
      </c>
      <c r="E76" s="1116">
        <v>0</v>
      </c>
      <c r="F76" s="1156" t="s">
        <v>558</v>
      </c>
      <c r="G76" s="1156" t="s">
        <v>557</v>
      </c>
      <c r="H76" s="1157" t="s">
        <v>65</v>
      </c>
      <c r="I76" s="1842" t="s">
        <v>559</v>
      </c>
      <c r="J76" s="1158">
        <f t="shared" si="11"/>
        <v>43237</v>
      </c>
      <c r="K76" s="1420">
        <v>43252</v>
      </c>
      <c r="L76" s="1158">
        <f t="shared" si="12"/>
        <v>43312</v>
      </c>
      <c r="M76" s="1158">
        <f t="shared" si="13"/>
        <v>43342</v>
      </c>
      <c r="N76" s="1162">
        <v>3</v>
      </c>
      <c r="O76" s="1158">
        <f t="shared" si="14"/>
        <v>43402</v>
      </c>
      <c r="P76" s="1158">
        <f t="shared" si="15"/>
        <v>43432</v>
      </c>
      <c r="Q76" s="1156" t="s">
        <v>1511</v>
      </c>
      <c r="R76" s="1160" t="s">
        <v>700</v>
      </c>
      <c r="S76" s="1189" t="s">
        <v>1013</v>
      </c>
      <c r="T76" s="1183"/>
      <c r="U76" s="1172"/>
      <c r="V76" s="1166"/>
      <c r="W76" s="1160" t="s">
        <v>700</v>
      </c>
      <c r="X76" s="1854"/>
      <c r="Y76" s="1166"/>
      <c r="Z76" s="1160" t="s">
        <v>700</v>
      </c>
      <c r="AA76" s="1649"/>
      <c r="AB76" s="1497">
        <v>1</v>
      </c>
      <c r="AC76" s="1497"/>
      <c r="AD76" s="1497">
        <v>1</v>
      </c>
      <c r="AE76" s="1497"/>
    </row>
    <row r="77" spans="1:31" s="1146" customFormat="1" ht="34.5" customHeight="1" x14ac:dyDescent="0.2">
      <c r="A77" s="1171" t="s">
        <v>138</v>
      </c>
      <c r="B77" s="1156" t="s">
        <v>141</v>
      </c>
      <c r="C77" s="1157" t="s">
        <v>140</v>
      </c>
      <c r="D77" s="1116">
        <v>1671866666</v>
      </c>
      <c r="E77" s="1116">
        <v>0</v>
      </c>
      <c r="F77" s="1156" t="s">
        <v>558</v>
      </c>
      <c r="G77" s="1156" t="s">
        <v>557</v>
      </c>
      <c r="H77" s="1157" t="s">
        <v>65</v>
      </c>
      <c r="I77" s="1842"/>
      <c r="J77" s="1158">
        <f t="shared" si="11"/>
        <v>43237</v>
      </c>
      <c r="K77" s="1420">
        <v>43252</v>
      </c>
      <c r="L77" s="1158">
        <f t="shared" si="12"/>
        <v>43312</v>
      </c>
      <c r="M77" s="1158">
        <f t="shared" si="13"/>
        <v>43342</v>
      </c>
      <c r="N77" s="1162">
        <v>3</v>
      </c>
      <c r="O77" s="1158">
        <f t="shared" si="14"/>
        <v>43402</v>
      </c>
      <c r="P77" s="1158">
        <f t="shared" si="15"/>
        <v>43432</v>
      </c>
      <c r="Q77" s="1156" t="s">
        <v>1511</v>
      </c>
      <c r="R77" s="1160" t="s">
        <v>700</v>
      </c>
      <c r="S77" s="1189" t="s">
        <v>1013</v>
      </c>
      <c r="T77" s="1183"/>
      <c r="U77" s="1172"/>
      <c r="V77" s="1159"/>
      <c r="W77" s="1160" t="s">
        <v>700</v>
      </c>
      <c r="X77" s="1854"/>
      <c r="Y77" s="1159"/>
      <c r="Z77" s="1160" t="s">
        <v>700</v>
      </c>
      <c r="AA77" s="1649"/>
      <c r="AB77" s="1497">
        <v>1</v>
      </c>
      <c r="AC77" s="1497"/>
      <c r="AD77" s="1497">
        <v>1</v>
      </c>
      <c r="AE77" s="1497"/>
    </row>
    <row r="78" spans="1:31" s="1146" customFormat="1" ht="34.5" customHeight="1" x14ac:dyDescent="0.2">
      <c r="A78" s="1171" t="s">
        <v>138</v>
      </c>
      <c r="B78" s="1156" t="s">
        <v>142</v>
      </c>
      <c r="C78" s="1157" t="s">
        <v>140</v>
      </c>
      <c r="D78" s="1116">
        <v>1671866666</v>
      </c>
      <c r="E78" s="1116">
        <v>0</v>
      </c>
      <c r="F78" s="1156" t="s">
        <v>558</v>
      </c>
      <c r="G78" s="1156" t="s">
        <v>557</v>
      </c>
      <c r="H78" s="1157" t="s">
        <v>65</v>
      </c>
      <c r="I78" s="1842"/>
      <c r="J78" s="1158">
        <f t="shared" si="11"/>
        <v>43237</v>
      </c>
      <c r="K78" s="1420">
        <v>43252</v>
      </c>
      <c r="L78" s="1158">
        <f t="shared" si="12"/>
        <v>43312</v>
      </c>
      <c r="M78" s="1158">
        <f t="shared" si="13"/>
        <v>43342</v>
      </c>
      <c r="N78" s="1162">
        <v>3</v>
      </c>
      <c r="O78" s="1158">
        <f t="shared" si="14"/>
        <v>43402</v>
      </c>
      <c r="P78" s="1158">
        <f t="shared" si="15"/>
        <v>43432</v>
      </c>
      <c r="Q78" s="1156" t="s">
        <v>1511</v>
      </c>
      <c r="R78" s="1160" t="s">
        <v>700</v>
      </c>
      <c r="S78" s="1189" t="s">
        <v>1013</v>
      </c>
      <c r="T78" s="1183"/>
      <c r="U78" s="1172"/>
      <c r="V78" s="1166"/>
      <c r="W78" s="1160" t="s">
        <v>700</v>
      </c>
      <c r="X78" s="1854"/>
      <c r="Y78" s="1166"/>
      <c r="Z78" s="1160" t="s">
        <v>700</v>
      </c>
      <c r="AA78" s="1649"/>
      <c r="AB78" s="1497">
        <v>1</v>
      </c>
      <c r="AC78" s="1497"/>
      <c r="AD78" s="1497">
        <v>1</v>
      </c>
      <c r="AE78" s="1497"/>
    </row>
    <row r="79" spans="1:31" s="1146" customFormat="1" ht="34.5" customHeight="1" x14ac:dyDescent="0.2">
      <c r="A79" s="1171" t="s">
        <v>138</v>
      </c>
      <c r="B79" s="1156" t="s">
        <v>143</v>
      </c>
      <c r="C79" s="1157" t="s">
        <v>144</v>
      </c>
      <c r="D79" s="1116">
        <v>708400000</v>
      </c>
      <c r="E79" s="1116">
        <v>0</v>
      </c>
      <c r="F79" s="1156" t="s">
        <v>558</v>
      </c>
      <c r="G79" s="1156" t="s">
        <v>557</v>
      </c>
      <c r="H79" s="1157" t="s">
        <v>65</v>
      </c>
      <c r="I79" s="1842"/>
      <c r="J79" s="1158">
        <f t="shared" si="11"/>
        <v>43237</v>
      </c>
      <c r="K79" s="1420">
        <v>43252</v>
      </c>
      <c r="L79" s="1158">
        <f t="shared" si="12"/>
        <v>43312</v>
      </c>
      <c r="M79" s="1158">
        <f t="shared" si="13"/>
        <v>43342</v>
      </c>
      <c r="N79" s="1162">
        <v>3</v>
      </c>
      <c r="O79" s="1158">
        <f t="shared" si="14"/>
        <v>43402</v>
      </c>
      <c r="P79" s="1158">
        <f t="shared" si="15"/>
        <v>43432</v>
      </c>
      <c r="Q79" s="1156" t="s">
        <v>1511</v>
      </c>
      <c r="R79" s="1160" t="s">
        <v>700</v>
      </c>
      <c r="S79" s="1189" t="s">
        <v>1013</v>
      </c>
      <c r="T79" s="1183"/>
      <c r="U79" s="1172"/>
      <c r="V79" s="1166"/>
      <c r="W79" s="1160" t="s">
        <v>700</v>
      </c>
      <c r="X79" s="1854"/>
      <c r="Y79" s="1166"/>
      <c r="Z79" s="1160" t="s">
        <v>700</v>
      </c>
      <c r="AA79" s="1649"/>
      <c r="AB79" s="1497">
        <v>1</v>
      </c>
      <c r="AC79" s="1497"/>
      <c r="AD79" s="1497">
        <v>1</v>
      </c>
      <c r="AE79" s="1497"/>
    </row>
    <row r="80" spans="1:31" s="1146" customFormat="1" ht="34.5" customHeight="1" x14ac:dyDescent="0.2">
      <c r="A80" s="1171" t="s">
        <v>138</v>
      </c>
      <c r="B80" s="1156" t="s">
        <v>145</v>
      </c>
      <c r="C80" s="1157" t="s">
        <v>146</v>
      </c>
      <c r="D80" s="1116">
        <v>708400000</v>
      </c>
      <c r="E80" s="1116">
        <v>0</v>
      </c>
      <c r="F80" s="1156" t="s">
        <v>558</v>
      </c>
      <c r="G80" s="1156" t="s">
        <v>557</v>
      </c>
      <c r="H80" s="1157" t="s">
        <v>65</v>
      </c>
      <c r="I80" s="1842"/>
      <c r="J80" s="1158">
        <f t="shared" si="11"/>
        <v>43237</v>
      </c>
      <c r="K80" s="1420">
        <v>43252</v>
      </c>
      <c r="L80" s="1158">
        <f t="shared" si="12"/>
        <v>43312</v>
      </c>
      <c r="M80" s="1158">
        <f t="shared" si="13"/>
        <v>43342</v>
      </c>
      <c r="N80" s="1162">
        <v>3</v>
      </c>
      <c r="O80" s="1158">
        <f t="shared" si="14"/>
        <v>43402</v>
      </c>
      <c r="P80" s="1158">
        <f t="shared" si="15"/>
        <v>43432</v>
      </c>
      <c r="Q80" s="1156" t="s">
        <v>1511</v>
      </c>
      <c r="R80" s="1160" t="s">
        <v>700</v>
      </c>
      <c r="S80" s="1189" t="s">
        <v>1013</v>
      </c>
      <c r="T80" s="1183"/>
      <c r="U80" s="1172"/>
      <c r="V80" s="1166"/>
      <c r="W80" s="1160" t="s">
        <v>700</v>
      </c>
      <c r="X80" s="1854"/>
      <c r="Y80" s="1166"/>
      <c r="Z80" s="1160" t="s">
        <v>700</v>
      </c>
      <c r="AA80" s="1649"/>
      <c r="AB80" s="1497">
        <v>1</v>
      </c>
      <c r="AC80" s="1497"/>
      <c r="AD80" s="1497">
        <v>1</v>
      </c>
      <c r="AE80" s="1497"/>
    </row>
    <row r="81" spans="1:31" s="1146" customFormat="1" ht="34.5" customHeight="1" x14ac:dyDescent="0.2">
      <c r="A81" s="1171" t="s">
        <v>138</v>
      </c>
      <c r="B81" s="1156" t="s">
        <v>147</v>
      </c>
      <c r="C81" s="1157" t="s">
        <v>148</v>
      </c>
      <c r="D81" s="1116">
        <v>1671866666</v>
      </c>
      <c r="E81" s="1116">
        <v>0</v>
      </c>
      <c r="F81" s="1156" t="s">
        <v>558</v>
      </c>
      <c r="G81" s="1156" t="s">
        <v>557</v>
      </c>
      <c r="H81" s="1157" t="s">
        <v>65</v>
      </c>
      <c r="I81" s="1842"/>
      <c r="J81" s="1158">
        <f t="shared" si="11"/>
        <v>43237</v>
      </c>
      <c r="K81" s="1420">
        <v>43252</v>
      </c>
      <c r="L81" s="1158">
        <f t="shared" si="12"/>
        <v>43312</v>
      </c>
      <c r="M81" s="1158">
        <f t="shared" si="13"/>
        <v>43342</v>
      </c>
      <c r="N81" s="1162">
        <v>3</v>
      </c>
      <c r="O81" s="1158">
        <f t="shared" si="14"/>
        <v>43402</v>
      </c>
      <c r="P81" s="1158">
        <f t="shared" si="15"/>
        <v>43432</v>
      </c>
      <c r="Q81" s="1156" t="s">
        <v>1511</v>
      </c>
      <c r="R81" s="1160" t="s">
        <v>700</v>
      </c>
      <c r="S81" s="1189" t="s">
        <v>1013</v>
      </c>
      <c r="T81" s="1183"/>
      <c r="U81" s="1172"/>
      <c r="V81" s="1166"/>
      <c r="W81" s="1160" t="s">
        <v>700</v>
      </c>
      <c r="X81" s="1854"/>
      <c r="Y81" s="1166"/>
      <c r="Z81" s="1160" t="s">
        <v>700</v>
      </c>
      <c r="AA81" s="1649"/>
      <c r="AB81" s="1497">
        <v>1</v>
      </c>
      <c r="AC81" s="1497"/>
      <c r="AD81" s="1497">
        <v>1</v>
      </c>
      <c r="AE81" s="1497"/>
    </row>
    <row r="82" spans="1:31" s="1146" customFormat="1" ht="34.5" customHeight="1" x14ac:dyDescent="0.2">
      <c r="A82" s="1171" t="s">
        <v>138</v>
      </c>
      <c r="B82" s="1156" t="s">
        <v>149</v>
      </c>
      <c r="C82" s="1157" t="s">
        <v>150</v>
      </c>
      <c r="D82" s="1116">
        <v>708400000</v>
      </c>
      <c r="E82" s="1116">
        <v>0</v>
      </c>
      <c r="F82" s="1156" t="s">
        <v>558</v>
      </c>
      <c r="G82" s="1156" t="s">
        <v>557</v>
      </c>
      <c r="H82" s="1157" t="s">
        <v>65</v>
      </c>
      <c r="I82" s="1842"/>
      <c r="J82" s="1158">
        <f t="shared" si="11"/>
        <v>43237</v>
      </c>
      <c r="K82" s="1420">
        <v>43252</v>
      </c>
      <c r="L82" s="1158">
        <f t="shared" si="12"/>
        <v>43312</v>
      </c>
      <c r="M82" s="1158">
        <f t="shared" si="13"/>
        <v>43342</v>
      </c>
      <c r="N82" s="1162">
        <v>3</v>
      </c>
      <c r="O82" s="1158">
        <f t="shared" si="14"/>
        <v>43402</v>
      </c>
      <c r="P82" s="1158">
        <f t="shared" si="15"/>
        <v>43432</v>
      </c>
      <c r="Q82" s="1156" t="s">
        <v>1511</v>
      </c>
      <c r="R82" s="1160" t="s">
        <v>700</v>
      </c>
      <c r="S82" s="1189" t="s">
        <v>1013</v>
      </c>
      <c r="T82" s="1183"/>
      <c r="U82" s="1172"/>
      <c r="V82" s="1166"/>
      <c r="W82" s="1160" t="s">
        <v>700</v>
      </c>
      <c r="X82" s="1854"/>
      <c r="Y82" s="1166"/>
      <c r="Z82" s="1160" t="s">
        <v>700</v>
      </c>
      <c r="AA82" s="1649"/>
      <c r="AB82" s="1497">
        <v>1</v>
      </c>
      <c r="AC82" s="1497"/>
      <c r="AD82" s="1497">
        <v>1</v>
      </c>
      <c r="AE82" s="1497"/>
    </row>
    <row r="83" spans="1:31" s="1146" customFormat="1" ht="34.5" customHeight="1" x14ac:dyDescent="0.2">
      <c r="A83" s="1171" t="s">
        <v>138</v>
      </c>
      <c r="B83" s="1156" t="s">
        <v>151</v>
      </c>
      <c r="C83" s="1157" t="s">
        <v>152</v>
      </c>
      <c r="D83" s="1116">
        <v>1671866666</v>
      </c>
      <c r="E83" s="1116">
        <v>0</v>
      </c>
      <c r="F83" s="1156" t="s">
        <v>558</v>
      </c>
      <c r="G83" s="1156" t="s">
        <v>557</v>
      </c>
      <c r="H83" s="1157" t="s">
        <v>65</v>
      </c>
      <c r="I83" s="1842"/>
      <c r="J83" s="1158">
        <f t="shared" si="11"/>
        <v>43237</v>
      </c>
      <c r="K83" s="1420">
        <v>43252</v>
      </c>
      <c r="L83" s="1158">
        <f t="shared" si="12"/>
        <v>43312</v>
      </c>
      <c r="M83" s="1158">
        <f t="shared" si="13"/>
        <v>43342</v>
      </c>
      <c r="N83" s="1162">
        <v>3</v>
      </c>
      <c r="O83" s="1158">
        <f t="shared" si="14"/>
        <v>43402</v>
      </c>
      <c r="P83" s="1158">
        <f t="shared" si="15"/>
        <v>43432</v>
      </c>
      <c r="Q83" s="1156" t="s">
        <v>1511</v>
      </c>
      <c r="R83" s="1160" t="s">
        <v>700</v>
      </c>
      <c r="S83" s="1189" t="s">
        <v>1013</v>
      </c>
      <c r="T83" s="1183"/>
      <c r="U83" s="1172"/>
      <c r="V83" s="1166"/>
      <c r="W83" s="1160" t="s">
        <v>700</v>
      </c>
      <c r="X83" s="1854"/>
      <c r="Y83" s="1166"/>
      <c r="Z83" s="1160" t="s">
        <v>700</v>
      </c>
      <c r="AA83" s="1649"/>
      <c r="AB83" s="1497">
        <v>1</v>
      </c>
      <c r="AC83" s="1497"/>
      <c r="AD83" s="1497">
        <v>1</v>
      </c>
      <c r="AE83" s="1497"/>
    </row>
    <row r="84" spans="1:31" s="1146" customFormat="1" ht="34.5" customHeight="1" x14ac:dyDescent="0.2">
      <c r="A84" s="1171" t="s">
        <v>138</v>
      </c>
      <c r="B84" s="1156" t="s">
        <v>153</v>
      </c>
      <c r="C84" s="1157" t="s">
        <v>152</v>
      </c>
      <c r="D84" s="1116">
        <v>708400000</v>
      </c>
      <c r="E84" s="1116">
        <v>0</v>
      </c>
      <c r="F84" s="1156" t="s">
        <v>558</v>
      </c>
      <c r="G84" s="1156" t="s">
        <v>557</v>
      </c>
      <c r="H84" s="1157" t="s">
        <v>65</v>
      </c>
      <c r="I84" s="1842"/>
      <c r="J84" s="1158">
        <f t="shared" si="11"/>
        <v>43237</v>
      </c>
      <c r="K84" s="1420">
        <v>43252</v>
      </c>
      <c r="L84" s="1158">
        <f t="shared" si="12"/>
        <v>43312</v>
      </c>
      <c r="M84" s="1158">
        <f t="shared" si="13"/>
        <v>43342</v>
      </c>
      <c r="N84" s="1162">
        <v>3</v>
      </c>
      <c r="O84" s="1158">
        <f t="shared" si="14"/>
        <v>43402</v>
      </c>
      <c r="P84" s="1158">
        <f t="shared" si="15"/>
        <v>43432</v>
      </c>
      <c r="Q84" s="1156" t="s">
        <v>1511</v>
      </c>
      <c r="R84" s="1160" t="s">
        <v>700</v>
      </c>
      <c r="S84" s="1189" t="s">
        <v>1013</v>
      </c>
      <c r="T84" s="1183"/>
      <c r="U84" s="1172"/>
      <c r="V84" s="1166"/>
      <c r="W84" s="1160" t="s">
        <v>700</v>
      </c>
      <c r="X84" s="1854"/>
      <c r="Y84" s="1166"/>
      <c r="Z84" s="1160" t="s">
        <v>700</v>
      </c>
      <c r="AA84" s="1649"/>
      <c r="AB84" s="1497">
        <v>1</v>
      </c>
      <c r="AC84" s="1497"/>
      <c r="AD84" s="1497">
        <v>1</v>
      </c>
      <c r="AE84" s="1497"/>
    </row>
    <row r="85" spans="1:31" s="1146" customFormat="1" ht="34.5" customHeight="1" x14ac:dyDescent="0.2">
      <c r="A85" s="1171" t="s">
        <v>138</v>
      </c>
      <c r="B85" s="1156" t="s">
        <v>154</v>
      </c>
      <c r="C85" s="1157" t="s">
        <v>155</v>
      </c>
      <c r="D85" s="1116">
        <v>1671866670</v>
      </c>
      <c r="E85" s="1116">
        <v>0</v>
      </c>
      <c r="F85" s="1156" t="s">
        <v>558</v>
      </c>
      <c r="G85" s="1156" t="s">
        <v>557</v>
      </c>
      <c r="H85" s="1157" t="s">
        <v>65</v>
      </c>
      <c r="I85" s="1842"/>
      <c r="J85" s="1158">
        <f t="shared" si="11"/>
        <v>43237</v>
      </c>
      <c r="K85" s="1420">
        <v>43252</v>
      </c>
      <c r="L85" s="1158">
        <f t="shared" si="12"/>
        <v>43312</v>
      </c>
      <c r="M85" s="1158">
        <f t="shared" si="13"/>
        <v>43342</v>
      </c>
      <c r="N85" s="1162">
        <v>3</v>
      </c>
      <c r="O85" s="1158">
        <f t="shared" si="14"/>
        <v>43402</v>
      </c>
      <c r="P85" s="1158">
        <f t="shared" si="15"/>
        <v>43432</v>
      </c>
      <c r="Q85" s="1156" t="s">
        <v>1511</v>
      </c>
      <c r="R85" s="1160" t="s">
        <v>700</v>
      </c>
      <c r="S85" s="1189" t="s">
        <v>1013</v>
      </c>
      <c r="T85" s="1183"/>
      <c r="U85" s="1172"/>
      <c r="V85" s="1166"/>
      <c r="W85" s="1160" t="s">
        <v>700</v>
      </c>
      <c r="X85" s="1854"/>
      <c r="Y85" s="1166"/>
      <c r="Z85" s="1160" t="s">
        <v>700</v>
      </c>
      <c r="AA85" s="1649"/>
      <c r="AB85" s="1497">
        <v>1</v>
      </c>
      <c r="AC85" s="1497"/>
      <c r="AD85" s="1497">
        <v>1</v>
      </c>
      <c r="AE85" s="1497"/>
    </row>
    <row r="86" spans="1:31" s="1146" customFormat="1" ht="34.5" customHeight="1" x14ac:dyDescent="0.2">
      <c r="A86" s="1171" t="s">
        <v>138</v>
      </c>
      <c r="B86" s="1156" t="s">
        <v>156</v>
      </c>
      <c r="C86" s="1157" t="s">
        <v>157</v>
      </c>
      <c r="D86" s="1116">
        <v>1671000000</v>
      </c>
      <c r="E86" s="1116">
        <v>0</v>
      </c>
      <c r="F86" s="1156" t="s">
        <v>558</v>
      </c>
      <c r="G86" s="1156" t="s">
        <v>557</v>
      </c>
      <c r="H86" s="1157" t="s">
        <v>65</v>
      </c>
      <c r="I86" s="1842"/>
      <c r="J86" s="1158">
        <f t="shared" si="11"/>
        <v>43237</v>
      </c>
      <c r="K86" s="1420">
        <v>43252</v>
      </c>
      <c r="L86" s="1158">
        <f t="shared" si="12"/>
        <v>43312</v>
      </c>
      <c r="M86" s="1158">
        <f t="shared" si="13"/>
        <v>43342</v>
      </c>
      <c r="N86" s="1162">
        <v>3</v>
      </c>
      <c r="O86" s="1158">
        <f t="shared" si="14"/>
        <v>43402</v>
      </c>
      <c r="P86" s="1158">
        <f t="shared" si="15"/>
        <v>43432</v>
      </c>
      <c r="Q86" s="1156" t="s">
        <v>1511</v>
      </c>
      <c r="R86" s="1160" t="s">
        <v>700</v>
      </c>
      <c r="S86" s="1189" t="s">
        <v>1013</v>
      </c>
      <c r="T86" s="1183"/>
      <c r="U86" s="1172"/>
      <c r="V86" s="1166"/>
      <c r="W86" s="1160" t="s">
        <v>700</v>
      </c>
      <c r="X86" s="1854"/>
      <c r="Y86" s="1166"/>
      <c r="Z86" s="1160" t="s">
        <v>700</v>
      </c>
      <c r="AA86" s="1649"/>
      <c r="AB86" s="1497">
        <v>1</v>
      </c>
      <c r="AC86" s="1497"/>
      <c r="AD86" s="1497">
        <v>1</v>
      </c>
      <c r="AE86" s="1497"/>
    </row>
    <row r="87" spans="1:31" s="1146" customFormat="1" ht="34.5" customHeight="1" x14ac:dyDescent="0.2">
      <c r="A87" s="1171" t="s">
        <v>138</v>
      </c>
      <c r="B87" s="1156" t="s">
        <v>158</v>
      </c>
      <c r="C87" s="1157" t="s">
        <v>157</v>
      </c>
      <c r="D87" s="1116">
        <v>708400000</v>
      </c>
      <c r="E87" s="1116">
        <v>0</v>
      </c>
      <c r="F87" s="1156" t="s">
        <v>558</v>
      </c>
      <c r="G87" s="1156" t="s">
        <v>557</v>
      </c>
      <c r="H87" s="1157" t="s">
        <v>65</v>
      </c>
      <c r="I87" s="1842"/>
      <c r="J87" s="1158">
        <f t="shared" si="11"/>
        <v>43237</v>
      </c>
      <c r="K87" s="1420">
        <v>43252</v>
      </c>
      <c r="L87" s="1158">
        <f t="shared" si="12"/>
        <v>43312</v>
      </c>
      <c r="M87" s="1158">
        <f t="shared" si="13"/>
        <v>43342</v>
      </c>
      <c r="N87" s="1162">
        <v>3</v>
      </c>
      <c r="O87" s="1158">
        <f t="shared" si="14"/>
        <v>43402</v>
      </c>
      <c r="P87" s="1158">
        <f t="shared" si="15"/>
        <v>43432</v>
      </c>
      <c r="Q87" s="1156" t="s">
        <v>1511</v>
      </c>
      <c r="R87" s="1160" t="s">
        <v>700</v>
      </c>
      <c r="S87" s="1189" t="s">
        <v>1013</v>
      </c>
      <c r="T87" s="1183"/>
      <c r="U87" s="1172"/>
      <c r="V87" s="1159"/>
      <c r="W87" s="1160" t="s">
        <v>700</v>
      </c>
      <c r="X87" s="1854"/>
      <c r="Y87" s="1159"/>
      <c r="Z87" s="1160" t="s">
        <v>700</v>
      </c>
      <c r="AA87" s="1649"/>
      <c r="AB87" s="1497">
        <v>1</v>
      </c>
      <c r="AC87" s="1497"/>
      <c r="AD87" s="1497">
        <v>1</v>
      </c>
      <c r="AE87" s="1497"/>
    </row>
    <row r="88" spans="1:31" s="1146" customFormat="1" ht="34.5" customHeight="1" x14ac:dyDescent="0.2">
      <c r="A88" s="1171" t="s">
        <v>138</v>
      </c>
      <c r="B88" s="1156" t="s">
        <v>159</v>
      </c>
      <c r="C88" s="1157" t="s">
        <v>157</v>
      </c>
      <c r="D88" s="1116">
        <v>708400000</v>
      </c>
      <c r="E88" s="1116">
        <v>0</v>
      </c>
      <c r="F88" s="1156" t="s">
        <v>558</v>
      </c>
      <c r="G88" s="1156" t="s">
        <v>557</v>
      </c>
      <c r="H88" s="1157" t="s">
        <v>65</v>
      </c>
      <c r="I88" s="1842"/>
      <c r="J88" s="1158">
        <f t="shared" si="11"/>
        <v>43237</v>
      </c>
      <c r="K88" s="1420">
        <v>43252</v>
      </c>
      <c r="L88" s="1158">
        <f t="shared" si="12"/>
        <v>43312</v>
      </c>
      <c r="M88" s="1158">
        <f t="shared" si="13"/>
        <v>43342</v>
      </c>
      <c r="N88" s="1162">
        <v>3</v>
      </c>
      <c r="O88" s="1158">
        <f t="shared" si="14"/>
        <v>43402</v>
      </c>
      <c r="P88" s="1158">
        <f t="shared" si="15"/>
        <v>43432</v>
      </c>
      <c r="Q88" s="1156" t="s">
        <v>1511</v>
      </c>
      <c r="R88" s="1160" t="s">
        <v>700</v>
      </c>
      <c r="S88" s="1189" t="s">
        <v>1013</v>
      </c>
      <c r="T88" s="1183"/>
      <c r="U88" s="1172"/>
      <c r="V88" s="1166"/>
      <c r="W88" s="1160" t="s">
        <v>700</v>
      </c>
      <c r="X88" s="1854"/>
      <c r="Y88" s="1166"/>
      <c r="Z88" s="1160" t="s">
        <v>700</v>
      </c>
      <c r="AA88" s="1649"/>
      <c r="AB88" s="1497">
        <v>1</v>
      </c>
      <c r="AC88" s="1497"/>
      <c r="AD88" s="1497">
        <v>1</v>
      </c>
      <c r="AE88" s="1497"/>
    </row>
    <row r="89" spans="1:31" s="1146" customFormat="1" ht="34.5" customHeight="1" x14ac:dyDescent="0.2">
      <c r="A89" s="1171" t="s">
        <v>138</v>
      </c>
      <c r="B89" s="1156" t="s">
        <v>160</v>
      </c>
      <c r="C89" s="1157" t="s">
        <v>140</v>
      </c>
      <c r="D89" s="1116">
        <v>114400000</v>
      </c>
      <c r="E89" s="1116">
        <v>0</v>
      </c>
      <c r="F89" s="1156" t="s">
        <v>558</v>
      </c>
      <c r="G89" s="1156" t="s">
        <v>557</v>
      </c>
      <c r="H89" s="1157" t="s">
        <v>65</v>
      </c>
      <c r="I89" s="1842"/>
      <c r="J89" s="1158">
        <f t="shared" si="11"/>
        <v>43237</v>
      </c>
      <c r="K89" s="1420">
        <v>43252</v>
      </c>
      <c r="L89" s="1158">
        <f t="shared" si="12"/>
        <v>43312</v>
      </c>
      <c r="M89" s="1158">
        <f t="shared" si="13"/>
        <v>43342</v>
      </c>
      <c r="N89" s="1162">
        <v>3</v>
      </c>
      <c r="O89" s="1158">
        <f t="shared" si="14"/>
        <v>43402</v>
      </c>
      <c r="P89" s="1158">
        <f t="shared" si="15"/>
        <v>43432</v>
      </c>
      <c r="Q89" s="1156" t="s">
        <v>1511</v>
      </c>
      <c r="R89" s="1160" t="s">
        <v>700</v>
      </c>
      <c r="S89" s="1189" t="s">
        <v>1013</v>
      </c>
      <c r="T89" s="1183"/>
      <c r="U89" s="1172"/>
      <c r="V89" s="1159"/>
      <c r="W89" s="1160" t="s">
        <v>700</v>
      </c>
      <c r="X89" s="1854"/>
      <c r="Y89" s="1159"/>
      <c r="Z89" s="1160" t="s">
        <v>700</v>
      </c>
      <c r="AA89" s="1649"/>
      <c r="AB89" s="1497">
        <v>1</v>
      </c>
      <c r="AC89" s="1497"/>
      <c r="AD89" s="1497">
        <v>1</v>
      </c>
      <c r="AE89" s="1497"/>
    </row>
    <row r="90" spans="1:31" s="1146" customFormat="1" ht="34.5" customHeight="1" x14ac:dyDescent="0.2">
      <c r="A90" s="1171" t="s">
        <v>138</v>
      </c>
      <c r="B90" s="1156" t="s">
        <v>161</v>
      </c>
      <c r="C90" s="1157" t="s">
        <v>140</v>
      </c>
      <c r="D90" s="1116">
        <v>114400000</v>
      </c>
      <c r="E90" s="1116">
        <v>0</v>
      </c>
      <c r="F90" s="1156" t="s">
        <v>558</v>
      </c>
      <c r="G90" s="1156" t="s">
        <v>557</v>
      </c>
      <c r="H90" s="1157" t="s">
        <v>65</v>
      </c>
      <c r="I90" s="1842"/>
      <c r="J90" s="1158">
        <f t="shared" si="11"/>
        <v>43237</v>
      </c>
      <c r="K90" s="1420">
        <v>43252</v>
      </c>
      <c r="L90" s="1158">
        <f t="shared" si="12"/>
        <v>43312</v>
      </c>
      <c r="M90" s="1158">
        <f t="shared" si="13"/>
        <v>43342</v>
      </c>
      <c r="N90" s="1162">
        <v>3</v>
      </c>
      <c r="O90" s="1158">
        <f t="shared" si="14"/>
        <v>43402</v>
      </c>
      <c r="P90" s="1158">
        <f t="shared" si="15"/>
        <v>43432</v>
      </c>
      <c r="Q90" s="1156" t="s">
        <v>1511</v>
      </c>
      <c r="R90" s="1160" t="s">
        <v>700</v>
      </c>
      <c r="S90" s="1189" t="s">
        <v>1013</v>
      </c>
      <c r="T90" s="1183"/>
      <c r="U90" s="1172"/>
      <c r="V90" s="1166"/>
      <c r="W90" s="1160" t="s">
        <v>700</v>
      </c>
      <c r="X90" s="1854"/>
      <c r="Y90" s="1166"/>
      <c r="Z90" s="1160" t="s">
        <v>700</v>
      </c>
      <c r="AA90" s="1649"/>
      <c r="AB90" s="1497">
        <v>1</v>
      </c>
      <c r="AC90" s="1497"/>
      <c r="AD90" s="1497">
        <v>1</v>
      </c>
      <c r="AE90" s="1497"/>
    </row>
    <row r="91" spans="1:31" s="1146" customFormat="1" ht="34.5" customHeight="1" x14ac:dyDescent="0.2">
      <c r="A91" s="1171" t="s">
        <v>138</v>
      </c>
      <c r="B91" s="1156" t="s">
        <v>162</v>
      </c>
      <c r="C91" s="1157" t="s">
        <v>140</v>
      </c>
      <c r="D91" s="1116">
        <v>114400000</v>
      </c>
      <c r="E91" s="1116">
        <v>0</v>
      </c>
      <c r="F91" s="1156" t="s">
        <v>558</v>
      </c>
      <c r="G91" s="1156" t="s">
        <v>557</v>
      </c>
      <c r="H91" s="1157" t="s">
        <v>65</v>
      </c>
      <c r="I91" s="1842"/>
      <c r="J91" s="1158">
        <f t="shared" si="11"/>
        <v>43237</v>
      </c>
      <c r="K91" s="1420">
        <v>43252</v>
      </c>
      <c r="L91" s="1158">
        <f t="shared" si="12"/>
        <v>43312</v>
      </c>
      <c r="M91" s="1158">
        <f t="shared" si="13"/>
        <v>43342</v>
      </c>
      <c r="N91" s="1162">
        <v>3</v>
      </c>
      <c r="O91" s="1158">
        <f t="shared" si="14"/>
        <v>43402</v>
      </c>
      <c r="P91" s="1158">
        <f t="shared" si="15"/>
        <v>43432</v>
      </c>
      <c r="Q91" s="1156" t="s">
        <v>1511</v>
      </c>
      <c r="R91" s="1160" t="s">
        <v>700</v>
      </c>
      <c r="S91" s="1189" t="s">
        <v>1013</v>
      </c>
      <c r="T91" s="1183"/>
      <c r="U91" s="1172"/>
      <c r="V91" s="1166"/>
      <c r="W91" s="1160" t="s">
        <v>700</v>
      </c>
      <c r="X91" s="1854"/>
      <c r="Y91" s="1166"/>
      <c r="Z91" s="1160" t="s">
        <v>700</v>
      </c>
      <c r="AA91" s="1649"/>
      <c r="AB91" s="1497">
        <v>1</v>
      </c>
      <c r="AC91" s="1497"/>
      <c r="AD91" s="1497">
        <v>1</v>
      </c>
      <c r="AE91" s="1497"/>
    </row>
    <row r="92" spans="1:31" s="1146" customFormat="1" ht="34.5" customHeight="1" x14ac:dyDescent="0.2">
      <c r="A92" s="1171" t="s">
        <v>138</v>
      </c>
      <c r="B92" s="1156" t="s">
        <v>163</v>
      </c>
      <c r="C92" s="1157" t="s">
        <v>144</v>
      </c>
      <c r="D92" s="1116">
        <v>61600000</v>
      </c>
      <c r="E92" s="1116">
        <v>0</v>
      </c>
      <c r="F92" s="1156" t="s">
        <v>558</v>
      </c>
      <c r="G92" s="1156" t="s">
        <v>557</v>
      </c>
      <c r="H92" s="1157" t="s">
        <v>65</v>
      </c>
      <c r="I92" s="1842"/>
      <c r="J92" s="1158">
        <f t="shared" si="11"/>
        <v>43237</v>
      </c>
      <c r="K92" s="1420">
        <v>43252</v>
      </c>
      <c r="L92" s="1158">
        <f t="shared" si="12"/>
        <v>43312</v>
      </c>
      <c r="M92" s="1158">
        <f t="shared" si="13"/>
        <v>43342</v>
      </c>
      <c r="N92" s="1162">
        <v>3</v>
      </c>
      <c r="O92" s="1158">
        <f t="shared" si="14"/>
        <v>43402</v>
      </c>
      <c r="P92" s="1158">
        <f t="shared" si="15"/>
        <v>43432</v>
      </c>
      <c r="Q92" s="1156" t="s">
        <v>1511</v>
      </c>
      <c r="R92" s="1160" t="s">
        <v>700</v>
      </c>
      <c r="S92" s="1189" t="s">
        <v>1013</v>
      </c>
      <c r="T92" s="1183"/>
      <c r="U92" s="1172"/>
      <c r="V92" s="1166"/>
      <c r="W92" s="1160" t="s">
        <v>700</v>
      </c>
      <c r="X92" s="1854"/>
      <c r="Y92" s="1166"/>
      <c r="Z92" s="1160" t="s">
        <v>700</v>
      </c>
      <c r="AA92" s="1649"/>
      <c r="AB92" s="1497">
        <v>1</v>
      </c>
      <c r="AC92" s="1497"/>
      <c r="AD92" s="1497">
        <v>1</v>
      </c>
      <c r="AE92" s="1497"/>
    </row>
    <row r="93" spans="1:31" s="1146" customFormat="1" ht="34.5" customHeight="1" x14ac:dyDescent="0.2">
      <c r="A93" s="1171" t="s">
        <v>138</v>
      </c>
      <c r="B93" s="1156" t="s">
        <v>164</v>
      </c>
      <c r="C93" s="1157" t="s">
        <v>146</v>
      </c>
      <c r="D93" s="1116">
        <v>61600000</v>
      </c>
      <c r="E93" s="1116">
        <v>0</v>
      </c>
      <c r="F93" s="1156" t="s">
        <v>558</v>
      </c>
      <c r="G93" s="1156" t="s">
        <v>557</v>
      </c>
      <c r="H93" s="1157" t="s">
        <v>65</v>
      </c>
      <c r="I93" s="1842"/>
      <c r="J93" s="1158">
        <f t="shared" si="11"/>
        <v>43237</v>
      </c>
      <c r="K93" s="1420">
        <v>43252</v>
      </c>
      <c r="L93" s="1158">
        <f t="shared" si="12"/>
        <v>43312</v>
      </c>
      <c r="M93" s="1158">
        <f t="shared" si="13"/>
        <v>43342</v>
      </c>
      <c r="N93" s="1162">
        <v>3</v>
      </c>
      <c r="O93" s="1158">
        <f t="shared" si="14"/>
        <v>43402</v>
      </c>
      <c r="P93" s="1158">
        <f t="shared" si="15"/>
        <v>43432</v>
      </c>
      <c r="Q93" s="1156" t="s">
        <v>1511</v>
      </c>
      <c r="R93" s="1160" t="s">
        <v>700</v>
      </c>
      <c r="S93" s="1189" t="s">
        <v>1013</v>
      </c>
      <c r="T93" s="1183"/>
      <c r="U93" s="1172"/>
      <c r="V93" s="1159"/>
      <c r="W93" s="1160" t="s">
        <v>700</v>
      </c>
      <c r="X93" s="1854"/>
      <c r="Y93" s="1159"/>
      <c r="Z93" s="1160" t="s">
        <v>700</v>
      </c>
      <c r="AA93" s="1649"/>
      <c r="AB93" s="1497">
        <v>1</v>
      </c>
      <c r="AC93" s="1497"/>
      <c r="AD93" s="1497">
        <v>1</v>
      </c>
      <c r="AE93" s="1497"/>
    </row>
    <row r="94" spans="1:31" s="1146" customFormat="1" ht="34.5" customHeight="1" x14ac:dyDescent="0.2">
      <c r="A94" s="1171" t="s">
        <v>138</v>
      </c>
      <c r="B94" s="1156" t="s">
        <v>165</v>
      </c>
      <c r="C94" s="1157" t="s">
        <v>148</v>
      </c>
      <c r="D94" s="1116">
        <v>114400000</v>
      </c>
      <c r="E94" s="1116">
        <v>0</v>
      </c>
      <c r="F94" s="1156" t="s">
        <v>558</v>
      </c>
      <c r="G94" s="1156" t="s">
        <v>557</v>
      </c>
      <c r="H94" s="1157" t="s">
        <v>65</v>
      </c>
      <c r="I94" s="1842"/>
      <c r="J94" s="1158">
        <f t="shared" si="11"/>
        <v>43237</v>
      </c>
      <c r="K94" s="1420">
        <v>43252</v>
      </c>
      <c r="L94" s="1158">
        <f t="shared" si="12"/>
        <v>43312</v>
      </c>
      <c r="M94" s="1158">
        <f t="shared" si="13"/>
        <v>43342</v>
      </c>
      <c r="N94" s="1162">
        <v>3</v>
      </c>
      <c r="O94" s="1158">
        <f t="shared" si="14"/>
        <v>43402</v>
      </c>
      <c r="P94" s="1158">
        <f t="shared" si="15"/>
        <v>43432</v>
      </c>
      <c r="Q94" s="1156" t="s">
        <v>1511</v>
      </c>
      <c r="R94" s="1160" t="s">
        <v>700</v>
      </c>
      <c r="S94" s="1189" t="s">
        <v>1013</v>
      </c>
      <c r="T94" s="1183"/>
      <c r="U94" s="1172"/>
      <c r="V94" s="1166"/>
      <c r="W94" s="1160" t="s">
        <v>700</v>
      </c>
      <c r="X94" s="1854"/>
      <c r="Y94" s="1166"/>
      <c r="Z94" s="1160" t="s">
        <v>700</v>
      </c>
      <c r="AA94" s="1649"/>
      <c r="AB94" s="1497">
        <v>1</v>
      </c>
      <c r="AC94" s="1497"/>
      <c r="AD94" s="1497">
        <v>1</v>
      </c>
      <c r="AE94" s="1497"/>
    </row>
    <row r="95" spans="1:31" s="1146" customFormat="1" ht="34.5" customHeight="1" x14ac:dyDescent="0.2">
      <c r="A95" s="1171" t="s">
        <v>138</v>
      </c>
      <c r="B95" s="1156" t="s">
        <v>166</v>
      </c>
      <c r="C95" s="1157" t="s">
        <v>150</v>
      </c>
      <c r="D95" s="1116">
        <v>61600000</v>
      </c>
      <c r="E95" s="1116">
        <v>0</v>
      </c>
      <c r="F95" s="1156" t="s">
        <v>558</v>
      </c>
      <c r="G95" s="1156" t="s">
        <v>557</v>
      </c>
      <c r="H95" s="1157" t="s">
        <v>65</v>
      </c>
      <c r="I95" s="1842"/>
      <c r="J95" s="1158">
        <f t="shared" si="11"/>
        <v>43237</v>
      </c>
      <c r="K95" s="1420">
        <v>43252</v>
      </c>
      <c r="L95" s="1158">
        <f t="shared" si="12"/>
        <v>43312</v>
      </c>
      <c r="M95" s="1158">
        <f t="shared" si="13"/>
        <v>43342</v>
      </c>
      <c r="N95" s="1162">
        <v>3</v>
      </c>
      <c r="O95" s="1158">
        <f t="shared" si="14"/>
        <v>43402</v>
      </c>
      <c r="P95" s="1158">
        <f t="shared" si="15"/>
        <v>43432</v>
      </c>
      <c r="Q95" s="1156" t="s">
        <v>1511</v>
      </c>
      <c r="R95" s="1160" t="s">
        <v>700</v>
      </c>
      <c r="S95" s="1189" t="s">
        <v>1013</v>
      </c>
      <c r="T95" s="1183"/>
      <c r="U95" s="1172"/>
      <c r="V95" s="1159"/>
      <c r="W95" s="1160" t="s">
        <v>700</v>
      </c>
      <c r="X95" s="1854"/>
      <c r="Y95" s="1159"/>
      <c r="Z95" s="1160" t="s">
        <v>700</v>
      </c>
      <c r="AA95" s="1649"/>
      <c r="AB95" s="1497">
        <v>1</v>
      </c>
      <c r="AC95" s="1497"/>
      <c r="AD95" s="1497">
        <v>1</v>
      </c>
      <c r="AE95" s="1497"/>
    </row>
    <row r="96" spans="1:31" s="1146" customFormat="1" ht="34.5" customHeight="1" x14ac:dyDescent="0.2">
      <c r="A96" s="1171" t="s">
        <v>138</v>
      </c>
      <c r="B96" s="1156" t="s">
        <v>167</v>
      </c>
      <c r="C96" s="1157" t="s">
        <v>152</v>
      </c>
      <c r="D96" s="1116">
        <v>114400000</v>
      </c>
      <c r="E96" s="1116">
        <v>0</v>
      </c>
      <c r="F96" s="1156" t="s">
        <v>558</v>
      </c>
      <c r="G96" s="1156" t="s">
        <v>557</v>
      </c>
      <c r="H96" s="1157" t="s">
        <v>65</v>
      </c>
      <c r="I96" s="1842"/>
      <c r="J96" s="1158">
        <f t="shared" si="11"/>
        <v>43237</v>
      </c>
      <c r="K96" s="1420">
        <v>43252</v>
      </c>
      <c r="L96" s="1158">
        <f t="shared" si="12"/>
        <v>43312</v>
      </c>
      <c r="M96" s="1158">
        <f t="shared" si="13"/>
        <v>43342</v>
      </c>
      <c r="N96" s="1162">
        <v>3</v>
      </c>
      <c r="O96" s="1158">
        <f t="shared" si="14"/>
        <v>43402</v>
      </c>
      <c r="P96" s="1158">
        <f t="shared" si="15"/>
        <v>43432</v>
      </c>
      <c r="Q96" s="1156" t="s">
        <v>1511</v>
      </c>
      <c r="R96" s="1160" t="s">
        <v>700</v>
      </c>
      <c r="S96" s="1189" t="s">
        <v>1013</v>
      </c>
      <c r="T96" s="1183"/>
      <c r="U96" s="1172"/>
      <c r="V96" s="1166"/>
      <c r="W96" s="1160" t="s">
        <v>700</v>
      </c>
      <c r="X96" s="1854"/>
      <c r="Y96" s="1166"/>
      <c r="Z96" s="1160" t="s">
        <v>700</v>
      </c>
      <c r="AA96" s="1649"/>
      <c r="AB96" s="1497">
        <v>1</v>
      </c>
      <c r="AC96" s="1497"/>
      <c r="AD96" s="1497">
        <v>1</v>
      </c>
      <c r="AE96" s="1497"/>
    </row>
    <row r="97" spans="1:32" s="1146" customFormat="1" ht="34.5" customHeight="1" x14ac:dyDescent="0.2">
      <c r="A97" s="1171" t="s">
        <v>138</v>
      </c>
      <c r="B97" s="1156" t="s">
        <v>168</v>
      </c>
      <c r="C97" s="1157" t="s">
        <v>152</v>
      </c>
      <c r="D97" s="1116">
        <v>61600000</v>
      </c>
      <c r="E97" s="1116">
        <v>0</v>
      </c>
      <c r="F97" s="1156" t="s">
        <v>558</v>
      </c>
      <c r="G97" s="1156" t="s">
        <v>557</v>
      </c>
      <c r="H97" s="1157" t="s">
        <v>65</v>
      </c>
      <c r="I97" s="1842"/>
      <c r="J97" s="1158">
        <f t="shared" si="11"/>
        <v>43237</v>
      </c>
      <c r="K97" s="1420">
        <v>43252</v>
      </c>
      <c r="L97" s="1158">
        <f t="shared" si="12"/>
        <v>43312</v>
      </c>
      <c r="M97" s="1158">
        <f t="shared" si="13"/>
        <v>43342</v>
      </c>
      <c r="N97" s="1162">
        <v>3</v>
      </c>
      <c r="O97" s="1158">
        <f t="shared" si="14"/>
        <v>43402</v>
      </c>
      <c r="P97" s="1158">
        <f t="shared" si="15"/>
        <v>43432</v>
      </c>
      <c r="Q97" s="1156" t="s">
        <v>1511</v>
      </c>
      <c r="R97" s="1160" t="s">
        <v>700</v>
      </c>
      <c r="S97" s="1189" t="s">
        <v>1013</v>
      </c>
      <c r="T97" s="1183"/>
      <c r="U97" s="1172"/>
      <c r="V97" s="1166"/>
      <c r="W97" s="1160" t="s">
        <v>700</v>
      </c>
      <c r="X97" s="1854"/>
      <c r="Y97" s="1166"/>
      <c r="Z97" s="1160" t="s">
        <v>700</v>
      </c>
      <c r="AA97" s="1649"/>
      <c r="AB97" s="1497">
        <v>1</v>
      </c>
      <c r="AC97" s="1497"/>
      <c r="AD97" s="1497">
        <v>1</v>
      </c>
      <c r="AE97" s="1497"/>
    </row>
    <row r="98" spans="1:32" s="1146" customFormat="1" ht="34.5" customHeight="1" x14ac:dyDescent="0.2">
      <c r="A98" s="1171" t="s">
        <v>138</v>
      </c>
      <c r="B98" s="1156" t="s">
        <v>169</v>
      </c>
      <c r="C98" s="1157" t="s">
        <v>155</v>
      </c>
      <c r="D98" s="1116">
        <v>114400000</v>
      </c>
      <c r="E98" s="1116">
        <v>0</v>
      </c>
      <c r="F98" s="1156" t="s">
        <v>558</v>
      </c>
      <c r="G98" s="1156" t="s">
        <v>557</v>
      </c>
      <c r="H98" s="1157" t="s">
        <v>65</v>
      </c>
      <c r="I98" s="1842"/>
      <c r="J98" s="1158">
        <f t="shared" si="11"/>
        <v>43237</v>
      </c>
      <c r="K98" s="1420">
        <v>43252</v>
      </c>
      <c r="L98" s="1158">
        <f t="shared" si="12"/>
        <v>43312</v>
      </c>
      <c r="M98" s="1158">
        <f t="shared" si="13"/>
        <v>43342</v>
      </c>
      <c r="N98" s="1162">
        <v>3</v>
      </c>
      <c r="O98" s="1158">
        <f t="shared" si="14"/>
        <v>43402</v>
      </c>
      <c r="P98" s="1158">
        <f t="shared" si="15"/>
        <v>43432</v>
      </c>
      <c r="Q98" s="1156" t="s">
        <v>1511</v>
      </c>
      <c r="R98" s="1160" t="s">
        <v>700</v>
      </c>
      <c r="S98" s="1189" t="s">
        <v>1013</v>
      </c>
      <c r="T98" s="1183"/>
      <c r="U98" s="1172"/>
      <c r="V98" s="1159"/>
      <c r="W98" s="1160" t="s">
        <v>700</v>
      </c>
      <c r="X98" s="1854"/>
      <c r="Y98" s="1159"/>
      <c r="Z98" s="1160" t="s">
        <v>700</v>
      </c>
      <c r="AA98" s="1649"/>
      <c r="AB98" s="1497">
        <v>1</v>
      </c>
      <c r="AC98" s="1497"/>
      <c r="AD98" s="1497">
        <v>1</v>
      </c>
      <c r="AE98" s="1497"/>
    </row>
    <row r="99" spans="1:32" s="1146" customFormat="1" ht="34.5" customHeight="1" x14ac:dyDescent="0.2">
      <c r="A99" s="1171" t="s">
        <v>138</v>
      </c>
      <c r="B99" s="1156" t="s">
        <v>170</v>
      </c>
      <c r="C99" s="1157" t="s">
        <v>157</v>
      </c>
      <c r="D99" s="1116">
        <v>114400000</v>
      </c>
      <c r="E99" s="1116">
        <v>0</v>
      </c>
      <c r="F99" s="1156" t="s">
        <v>558</v>
      </c>
      <c r="G99" s="1156" t="s">
        <v>557</v>
      </c>
      <c r="H99" s="1157" t="s">
        <v>65</v>
      </c>
      <c r="I99" s="1842"/>
      <c r="J99" s="1158">
        <f t="shared" si="11"/>
        <v>43237</v>
      </c>
      <c r="K99" s="1420">
        <v>43252</v>
      </c>
      <c r="L99" s="1158">
        <f t="shared" si="12"/>
        <v>43312</v>
      </c>
      <c r="M99" s="1158">
        <f t="shared" si="13"/>
        <v>43342</v>
      </c>
      <c r="N99" s="1162">
        <v>3</v>
      </c>
      <c r="O99" s="1158">
        <f t="shared" si="14"/>
        <v>43402</v>
      </c>
      <c r="P99" s="1158">
        <f t="shared" si="15"/>
        <v>43432</v>
      </c>
      <c r="Q99" s="1156" t="s">
        <v>1511</v>
      </c>
      <c r="R99" s="1160" t="s">
        <v>700</v>
      </c>
      <c r="S99" s="1189" t="s">
        <v>1013</v>
      </c>
      <c r="T99" s="1183"/>
      <c r="U99" s="1172"/>
      <c r="V99" s="1166"/>
      <c r="W99" s="1160" t="s">
        <v>700</v>
      </c>
      <c r="X99" s="1854"/>
      <c r="Y99" s="1166"/>
      <c r="Z99" s="1160" t="s">
        <v>700</v>
      </c>
      <c r="AA99" s="1649"/>
      <c r="AB99" s="1497">
        <v>1</v>
      </c>
      <c r="AC99" s="1497"/>
      <c r="AD99" s="1497">
        <v>1</v>
      </c>
      <c r="AE99" s="1497"/>
    </row>
    <row r="100" spans="1:32" s="1146" customFormat="1" ht="34.5" customHeight="1" x14ac:dyDescent="0.2">
      <c r="A100" s="1171" t="s">
        <v>138</v>
      </c>
      <c r="B100" s="1156" t="s">
        <v>171</v>
      </c>
      <c r="C100" s="1157" t="s">
        <v>157</v>
      </c>
      <c r="D100" s="1116">
        <v>61600000</v>
      </c>
      <c r="E100" s="1116">
        <v>0</v>
      </c>
      <c r="F100" s="1156" t="s">
        <v>558</v>
      </c>
      <c r="G100" s="1156" t="s">
        <v>557</v>
      </c>
      <c r="H100" s="1157" t="s">
        <v>65</v>
      </c>
      <c r="I100" s="1842"/>
      <c r="J100" s="1158">
        <f t="shared" si="11"/>
        <v>43237</v>
      </c>
      <c r="K100" s="1420">
        <v>43252</v>
      </c>
      <c r="L100" s="1158">
        <f t="shared" si="12"/>
        <v>43312</v>
      </c>
      <c r="M100" s="1158">
        <f t="shared" si="13"/>
        <v>43342</v>
      </c>
      <c r="N100" s="1162">
        <v>3</v>
      </c>
      <c r="O100" s="1158">
        <f t="shared" si="14"/>
        <v>43402</v>
      </c>
      <c r="P100" s="1158">
        <f t="shared" si="15"/>
        <v>43432</v>
      </c>
      <c r="Q100" s="1156" t="s">
        <v>1511</v>
      </c>
      <c r="R100" s="1160" t="s">
        <v>700</v>
      </c>
      <c r="S100" s="1189" t="s">
        <v>1013</v>
      </c>
      <c r="T100" s="1183"/>
      <c r="U100" s="1172"/>
      <c r="V100" s="1159"/>
      <c r="W100" s="1160" t="s">
        <v>700</v>
      </c>
      <c r="X100" s="1854"/>
      <c r="Y100" s="1159"/>
      <c r="Z100" s="1160" t="s">
        <v>700</v>
      </c>
      <c r="AA100" s="1649"/>
      <c r="AB100" s="1497">
        <v>1</v>
      </c>
      <c r="AC100" s="1497"/>
      <c r="AD100" s="1497">
        <v>1</v>
      </c>
      <c r="AE100" s="1497"/>
    </row>
    <row r="101" spans="1:32" s="1146" customFormat="1" ht="34.5" customHeight="1" x14ac:dyDescent="0.2">
      <c r="A101" s="1171" t="s">
        <v>138</v>
      </c>
      <c r="B101" s="1156" t="s">
        <v>172</v>
      </c>
      <c r="C101" s="1157" t="s">
        <v>157</v>
      </c>
      <c r="D101" s="1116">
        <v>61600000</v>
      </c>
      <c r="E101" s="1116">
        <v>0</v>
      </c>
      <c r="F101" s="1156" t="s">
        <v>558</v>
      </c>
      <c r="G101" s="1156" t="s">
        <v>557</v>
      </c>
      <c r="H101" s="1157" t="s">
        <v>65</v>
      </c>
      <c r="I101" s="1842"/>
      <c r="J101" s="1158">
        <f t="shared" si="11"/>
        <v>43237</v>
      </c>
      <c r="K101" s="1420">
        <v>43252</v>
      </c>
      <c r="L101" s="1158">
        <f t="shared" si="12"/>
        <v>43312</v>
      </c>
      <c r="M101" s="1158">
        <f t="shared" si="13"/>
        <v>43342</v>
      </c>
      <c r="N101" s="1162">
        <v>3</v>
      </c>
      <c r="O101" s="1158">
        <f t="shared" si="14"/>
        <v>43402</v>
      </c>
      <c r="P101" s="1158">
        <f t="shared" si="15"/>
        <v>43432</v>
      </c>
      <c r="Q101" s="1156" t="s">
        <v>1511</v>
      </c>
      <c r="R101" s="1160" t="s">
        <v>700</v>
      </c>
      <c r="S101" s="1189" t="s">
        <v>1013</v>
      </c>
      <c r="T101" s="1183"/>
      <c r="U101" s="1172"/>
      <c r="V101" s="1166"/>
      <c r="W101" s="1160" t="s">
        <v>700</v>
      </c>
      <c r="X101" s="1854"/>
      <c r="Y101" s="1166"/>
      <c r="Z101" s="1160" t="s">
        <v>700</v>
      </c>
      <c r="AA101" s="1649"/>
      <c r="AB101" s="1497">
        <v>1</v>
      </c>
      <c r="AC101" s="1497"/>
      <c r="AD101" s="1497">
        <v>1</v>
      </c>
      <c r="AE101" s="1497"/>
    </row>
    <row r="102" spans="1:32" s="1146" customFormat="1" ht="34.5" customHeight="1" x14ac:dyDescent="0.2">
      <c r="A102" s="1171" t="s">
        <v>138</v>
      </c>
      <c r="B102" s="1156" t="s">
        <v>173</v>
      </c>
      <c r="C102" s="1157" t="s">
        <v>174</v>
      </c>
      <c r="D102" s="1116">
        <v>7544000000</v>
      </c>
      <c r="E102" s="1116">
        <v>0</v>
      </c>
      <c r="F102" s="1156" t="s">
        <v>558</v>
      </c>
      <c r="G102" s="1156" t="s">
        <v>557</v>
      </c>
      <c r="H102" s="1157" t="s">
        <v>65</v>
      </c>
      <c r="I102" s="1842"/>
      <c r="J102" s="1158">
        <f t="shared" si="11"/>
        <v>43237</v>
      </c>
      <c r="K102" s="1420">
        <v>43252</v>
      </c>
      <c r="L102" s="1158">
        <f t="shared" si="12"/>
        <v>43312</v>
      </c>
      <c r="M102" s="1158">
        <f t="shared" si="13"/>
        <v>43342</v>
      </c>
      <c r="N102" s="1162">
        <v>4</v>
      </c>
      <c r="O102" s="1158">
        <f t="shared" si="14"/>
        <v>43402</v>
      </c>
      <c r="P102" s="1158">
        <f t="shared" si="15"/>
        <v>43462</v>
      </c>
      <c r="Q102" s="1156" t="s">
        <v>1511</v>
      </c>
      <c r="R102" s="1160" t="s">
        <v>700</v>
      </c>
      <c r="S102" s="1189" t="s">
        <v>1013</v>
      </c>
      <c r="T102" s="1183"/>
      <c r="U102" s="1172"/>
      <c r="V102" s="1166"/>
      <c r="W102" s="1160" t="s">
        <v>700</v>
      </c>
      <c r="X102" s="1854"/>
      <c r="Y102" s="1166"/>
      <c r="Z102" s="1160" t="s">
        <v>700</v>
      </c>
      <c r="AA102" s="1649"/>
      <c r="AB102" s="1497">
        <v>1</v>
      </c>
      <c r="AC102" s="1497"/>
      <c r="AD102" s="1497">
        <v>1</v>
      </c>
      <c r="AE102" s="1497"/>
    </row>
    <row r="103" spans="1:32" s="1146" customFormat="1" ht="34.5" customHeight="1" x14ac:dyDescent="0.2">
      <c r="A103" s="1171" t="s">
        <v>138</v>
      </c>
      <c r="B103" s="1156" t="s">
        <v>175</v>
      </c>
      <c r="C103" s="1157" t="s">
        <v>174</v>
      </c>
      <c r="D103" s="1116">
        <v>656000000</v>
      </c>
      <c r="E103" s="1116">
        <v>0</v>
      </c>
      <c r="F103" s="1156" t="s">
        <v>558</v>
      </c>
      <c r="G103" s="1156" t="s">
        <v>557</v>
      </c>
      <c r="H103" s="1157" t="s">
        <v>65</v>
      </c>
      <c r="I103" s="1842"/>
      <c r="J103" s="1158">
        <f t="shared" si="11"/>
        <v>43237</v>
      </c>
      <c r="K103" s="1420">
        <v>43252</v>
      </c>
      <c r="L103" s="1158">
        <f t="shared" si="12"/>
        <v>43312</v>
      </c>
      <c r="M103" s="1158">
        <f t="shared" si="13"/>
        <v>43342</v>
      </c>
      <c r="N103" s="1162">
        <v>4</v>
      </c>
      <c r="O103" s="1158">
        <f t="shared" si="14"/>
        <v>43402</v>
      </c>
      <c r="P103" s="1158">
        <f t="shared" si="15"/>
        <v>43462</v>
      </c>
      <c r="Q103" s="1156" t="s">
        <v>1511</v>
      </c>
      <c r="R103" s="1160" t="s">
        <v>700</v>
      </c>
      <c r="S103" s="1189" t="s">
        <v>1013</v>
      </c>
      <c r="T103" s="1183"/>
      <c r="U103" s="1172"/>
      <c r="V103" s="1159"/>
      <c r="W103" s="1160"/>
      <c r="X103" s="1854"/>
      <c r="Y103" s="1159"/>
      <c r="Z103" s="1160"/>
      <c r="AA103" s="1649"/>
      <c r="AB103" s="1497">
        <v>1</v>
      </c>
      <c r="AC103" s="1497"/>
      <c r="AD103" s="1497">
        <v>1</v>
      </c>
      <c r="AE103" s="1497"/>
    </row>
    <row r="104" spans="1:32" s="1146" customFormat="1" ht="34.5" customHeight="1" x14ac:dyDescent="0.2">
      <c r="A104" s="1171" t="s">
        <v>138</v>
      </c>
      <c r="B104" s="1156" t="s">
        <v>176</v>
      </c>
      <c r="C104" s="1157" t="s">
        <v>177</v>
      </c>
      <c r="D104" s="1116">
        <v>2493000000</v>
      </c>
      <c r="E104" s="1116">
        <v>2400000000</v>
      </c>
      <c r="F104" s="1156" t="s">
        <v>558</v>
      </c>
      <c r="G104" s="1156" t="s">
        <v>557</v>
      </c>
      <c r="H104" s="1157" t="s">
        <v>74</v>
      </c>
      <c r="I104" s="1842"/>
      <c r="J104" s="1158">
        <f t="shared" si="11"/>
        <v>43237</v>
      </c>
      <c r="K104" s="1420">
        <v>43252</v>
      </c>
      <c r="L104" s="1158">
        <f t="shared" si="12"/>
        <v>43312</v>
      </c>
      <c r="M104" s="1158">
        <f t="shared" si="13"/>
        <v>43342</v>
      </c>
      <c r="N104" s="1162">
        <v>4</v>
      </c>
      <c r="O104" s="1158">
        <f t="shared" si="14"/>
        <v>43402</v>
      </c>
      <c r="P104" s="1158">
        <f t="shared" si="15"/>
        <v>43462</v>
      </c>
      <c r="Q104" s="1156" t="s">
        <v>1511</v>
      </c>
      <c r="R104" s="1160" t="s">
        <v>700</v>
      </c>
      <c r="S104" s="1189" t="s">
        <v>1013</v>
      </c>
      <c r="T104" s="1183"/>
      <c r="U104" s="1172"/>
      <c r="V104" s="1159" t="s">
        <v>1772</v>
      </c>
      <c r="W104" s="1160" t="s">
        <v>700</v>
      </c>
      <c r="X104" s="1854"/>
      <c r="Y104" s="1159" t="s">
        <v>2298</v>
      </c>
      <c r="Z104" s="1160" t="s">
        <v>700</v>
      </c>
      <c r="AA104" s="1649" t="s">
        <v>1772</v>
      </c>
      <c r="AB104" s="1497">
        <v>1</v>
      </c>
      <c r="AC104" s="1497"/>
      <c r="AD104" s="1497">
        <v>1</v>
      </c>
      <c r="AE104" s="1497"/>
    </row>
    <row r="105" spans="1:32" s="1146" customFormat="1" ht="34.5" customHeight="1" x14ac:dyDescent="0.2">
      <c r="A105" s="1176"/>
      <c r="B105" s="1156" t="s">
        <v>178</v>
      </c>
      <c r="C105" s="1157" t="s">
        <v>179</v>
      </c>
      <c r="D105" s="1116">
        <v>0</v>
      </c>
      <c r="E105" s="1116">
        <v>-10703000000</v>
      </c>
      <c r="F105" s="1156" t="s">
        <v>1502</v>
      </c>
      <c r="G105" s="1156"/>
      <c r="H105" s="1157" t="s">
        <v>74</v>
      </c>
      <c r="I105" s="1157"/>
      <c r="J105" s="1158"/>
      <c r="K105" s="1158"/>
      <c r="L105" s="1158"/>
      <c r="M105" s="1158"/>
      <c r="N105" s="1158"/>
      <c r="O105" s="1158"/>
      <c r="P105" s="1158"/>
      <c r="Q105" s="1474"/>
      <c r="R105" s="1161"/>
      <c r="S105" s="1192"/>
      <c r="T105" s="1183"/>
      <c r="U105" s="1172"/>
      <c r="V105" s="1167"/>
      <c r="W105" s="1161"/>
      <c r="X105" s="1855"/>
      <c r="Y105" s="1167"/>
      <c r="Z105" s="1161"/>
      <c r="AA105" s="1650"/>
      <c r="AB105" s="1497">
        <v>1</v>
      </c>
      <c r="AC105" s="1497">
        <v>1</v>
      </c>
      <c r="AD105" s="1497"/>
      <c r="AE105" s="1497"/>
    </row>
    <row r="106" spans="1:32" s="1152" customFormat="1" ht="24.75" customHeight="1" thickBot="1" x14ac:dyDescent="0.25">
      <c r="A106" s="1177"/>
      <c r="B106" s="1178"/>
      <c r="C106" s="1179" t="s">
        <v>542</v>
      </c>
      <c r="D106" s="1180">
        <f>+D7+D38+D46+D48+D50+D74+D105</f>
        <v>356940000000</v>
      </c>
      <c r="E106" s="1180">
        <f>+E7+E38+E46+E48+E50+E74+E105</f>
        <v>317395967320</v>
      </c>
      <c r="F106" s="1178"/>
      <c r="G106" s="1181"/>
      <c r="H106" s="1179"/>
      <c r="I106" s="1181"/>
      <c r="J106" s="1181"/>
      <c r="K106" s="1181"/>
      <c r="L106" s="1181"/>
      <c r="M106" s="1181"/>
      <c r="N106" s="1181"/>
      <c r="O106" s="1181"/>
      <c r="P106" s="1181"/>
      <c r="Q106" s="1181"/>
      <c r="R106" s="1181"/>
      <c r="S106" s="1182"/>
      <c r="T106" s="1188"/>
      <c r="U106" s="1182"/>
      <c r="V106" s="1179"/>
      <c r="W106" s="1181"/>
      <c r="X106" s="1182"/>
      <c r="Y106" s="1179"/>
      <c r="Z106" s="1181"/>
      <c r="AA106" s="1182"/>
      <c r="AB106" s="1652">
        <f>SUM(AB7:AB105)</f>
        <v>90</v>
      </c>
      <c r="AC106" s="1652">
        <f t="shared" ref="AC106:AE106" si="16">SUM(AC7:AC105)</f>
        <v>33</v>
      </c>
      <c r="AD106" s="1652">
        <f t="shared" si="16"/>
        <v>51</v>
      </c>
      <c r="AE106" s="1652">
        <f t="shared" si="16"/>
        <v>6</v>
      </c>
    </row>
    <row r="107" spans="1:32" s="1152" customFormat="1" ht="24.75" customHeight="1" thickTop="1" thickBot="1" x14ac:dyDescent="0.25">
      <c r="A107" s="1210"/>
      <c r="B107" s="1211"/>
      <c r="C107" s="1212"/>
      <c r="D107" s="1213"/>
      <c r="E107" s="1213"/>
      <c r="F107" s="1211"/>
      <c r="G107" s="1210"/>
      <c r="H107" s="1212"/>
      <c r="I107" s="1210"/>
      <c r="J107" s="1210"/>
      <c r="K107" s="1210"/>
      <c r="L107" s="1210"/>
      <c r="M107" s="1210"/>
      <c r="N107" s="1210"/>
      <c r="O107" s="1210"/>
      <c r="P107" s="1210"/>
      <c r="Q107" s="1210"/>
      <c r="R107" s="1210"/>
      <c r="S107" s="1210"/>
      <c r="T107" s="1212"/>
      <c r="U107" s="1210"/>
      <c r="V107" s="1212"/>
      <c r="W107" s="1210"/>
      <c r="X107" s="1210"/>
      <c r="Y107" s="1212"/>
      <c r="Z107" s="1210"/>
      <c r="AA107" s="1210"/>
    </row>
    <row r="108" spans="1:32" x14ac:dyDescent="0.2">
      <c r="C108" s="1143"/>
      <c r="D108" s="1143"/>
      <c r="E108" s="1143"/>
      <c r="Q108" s="1475" t="s">
        <v>985</v>
      </c>
      <c r="R108" s="1215">
        <v>82</v>
      </c>
      <c r="S108" s="1216">
        <v>1</v>
      </c>
      <c r="V108" s="1214" t="s">
        <v>985</v>
      </c>
      <c r="W108" s="1215"/>
      <c r="X108" s="1216"/>
      <c r="Y108" s="1214" t="s">
        <v>985</v>
      </c>
      <c r="Z108" s="1215"/>
      <c r="AA108" s="1216"/>
      <c r="AB108" s="1001"/>
      <c r="AC108" s="1001"/>
      <c r="AD108" s="1001"/>
      <c r="AE108" s="1001"/>
      <c r="AF108" s="1001"/>
    </row>
    <row r="109" spans="1:32" x14ac:dyDescent="0.2">
      <c r="C109" s="1143"/>
      <c r="D109" s="1143"/>
      <c r="E109" s="1143"/>
      <c r="Q109" s="1476" t="s">
        <v>986</v>
      </c>
      <c r="R109" s="1218">
        <v>39</v>
      </c>
      <c r="S109" s="1219"/>
      <c r="V109" s="1217" t="s">
        <v>1554</v>
      </c>
      <c r="W109" s="1218"/>
      <c r="X109" s="1499">
        <v>47</v>
      </c>
      <c r="Y109" s="1217" t="s">
        <v>1978</v>
      </c>
      <c r="Z109" s="1218"/>
      <c r="AA109" s="1499">
        <v>39</v>
      </c>
      <c r="AB109" s="1001">
        <f>+AB106-AD106</f>
        <v>39</v>
      </c>
      <c r="AC109" s="1001"/>
      <c r="AD109" s="1001"/>
      <c r="AE109" s="1001"/>
      <c r="AF109" s="1001"/>
    </row>
    <row r="110" spans="1:32" x14ac:dyDescent="0.2">
      <c r="C110" s="1143"/>
      <c r="D110" s="1143"/>
      <c r="E110" s="1143"/>
      <c r="Q110" s="1476" t="s">
        <v>989</v>
      </c>
      <c r="R110" s="1218">
        <v>15</v>
      </c>
      <c r="S110" s="1219"/>
      <c r="V110" s="1217" t="s">
        <v>1556</v>
      </c>
      <c r="W110" s="1218"/>
      <c r="X110" s="1500">
        <v>23</v>
      </c>
      <c r="Y110" s="1217" t="s">
        <v>1895</v>
      </c>
      <c r="Z110" s="1218"/>
      <c r="AA110" s="1500">
        <v>33</v>
      </c>
      <c r="AB110" s="1001"/>
      <c r="AC110" s="1001"/>
      <c r="AD110" s="1001"/>
      <c r="AE110" s="1001"/>
      <c r="AF110" s="1001"/>
    </row>
    <row r="111" spans="1:32" x14ac:dyDescent="0.2">
      <c r="C111" s="1143"/>
      <c r="D111" s="1143"/>
      <c r="E111" s="1143"/>
      <c r="Q111" s="1476" t="s">
        <v>987</v>
      </c>
      <c r="R111" s="1220">
        <f>R110/R109</f>
        <v>0.38461538461538464</v>
      </c>
      <c r="S111" s="1219"/>
      <c r="V111" s="1217" t="s">
        <v>987</v>
      </c>
      <c r="W111" s="1220"/>
      <c r="X111" s="1498">
        <f>X110/X109</f>
        <v>0.48936170212765956</v>
      </c>
      <c r="Y111" s="1217" t="s">
        <v>987</v>
      </c>
      <c r="Z111" s="1220"/>
      <c r="AA111" s="1498">
        <f>AA110/AA109</f>
        <v>0.84615384615384615</v>
      </c>
      <c r="AB111" s="1001"/>
      <c r="AC111" s="1001"/>
      <c r="AD111" s="1001"/>
      <c r="AE111" s="1001"/>
      <c r="AF111" s="1001"/>
    </row>
    <row r="112" spans="1:32" x14ac:dyDescent="0.2">
      <c r="C112" s="1143"/>
      <c r="D112" s="1143"/>
      <c r="E112" s="1143"/>
      <c r="Q112" s="1477" t="s">
        <v>988</v>
      </c>
      <c r="R112" s="1222">
        <f>(R111*25%)/100</f>
        <v>9.6153846153846159E-4</v>
      </c>
      <c r="S112" s="1501">
        <v>0.1</v>
      </c>
      <c r="V112" s="1221" t="s">
        <v>988</v>
      </c>
      <c r="W112" s="1222">
        <f>(X111*25%)</f>
        <v>0.12234042553191489</v>
      </c>
      <c r="X112" s="1502">
        <v>0.1208</v>
      </c>
      <c r="Y112" s="1221" t="s">
        <v>988</v>
      </c>
      <c r="Z112" s="1222">
        <f>(AA111*25%)</f>
        <v>0.21153846153846154</v>
      </c>
      <c r="AA112" s="1502">
        <f>Z112</f>
        <v>0.21153846153846154</v>
      </c>
      <c r="AB112" s="1001"/>
      <c r="AC112" s="1001"/>
      <c r="AD112" s="1001"/>
      <c r="AE112" s="1001"/>
      <c r="AF112" s="1001"/>
    </row>
    <row r="113" spans="3:32" x14ac:dyDescent="0.2">
      <c r="C113" s="1143"/>
      <c r="D113" s="1143"/>
      <c r="E113" s="1143"/>
      <c r="Q113" s="1478"/>
      <c r="R113" s="1224"/>
      <c r="S113" s="1219"/>
      <c r="V113" s="1223"/>
      <c r="W113" s="1224"/>
      <c r="X113" s="1219"/>
      <c r="Y113" s="1223"/>
      <c r="Z113" s="1224"/>
      <c r="AA113" s="1219"/>
      <c r="AB113" s="1001"/>
      <c r="AC113" s="1001"/>
      <c r="AD113" s="1001"/>
      <c r="AE113" s="1001"/>
      <c r="AF113" s="1001"/>
    </row>
    <row r="114" spans="3:32" x14ac:dyDescent="0.2">
      <c r="C114" s="1143"/>
      <c r="D114" s="1143"/>
      <c r="E114" s="1143"/>
      <c r="Q114" s="1479" t="s">
        <v>990</v>
      </c>
      <c r="R114" s="1007">
        <v>24</v>
      </c>
      <c r="S114" s="1219"/>
      <c r="V114" s="1006" t="s">
        <v>990</v>
      </c>
      <c r="W114" s="1007"/>
      <c r="X114" s="1219"/>
      <c r="Y114" s="1006" t="s">
        <v>990</v>
      </c>
      <c r="Z114" s="1007">
        <v>6</v>
      </c>
      <c r="AA114" s="1219"/>
      <c r="AB114" s="1001"/>
      <c r="AC114" s="1001"/>
      <c r="AD114" s="1001"/>
      <c r="AE114" s="1001"/>
      <c r="AF114" s="1001"/>
    </row>
    <row r="115" spans="3:32" x14ac:dyDescent="0.2">
      <c r="C115" s="1143"/>
      <c r="D115" s="1143"/>
      <c r="E115" s="1143"/>
      <c r="Q115" s="1480" t="s">
        <v>1029</v>
      </c>
      <c r="R115" s="1226">
        <v>43</v>
      </c>
      <c r="S115" s="1219"/>
      <c r="V115" s="1225" t="s">
        <v>1029</v>
      </c>
      <c r="W115" s="1226"/>
      <c r="X115" s="1219"/>
      <c r="Y115" s="1225" t="s">
        <v>1029</v>
      </c>
      <c r="Z115" s="1226"/>
      <c r="AA115" s="1219"/>
      <c r="AB115" s="1001"/>
      <c r="AC115" s="1001"/>
      <c r="AD115" s="1001"/>
      <c r="AE115" s="1001"/>
      <c r="AF115" s="1001"/>
    </row>
    <row r="116" spans="3:32" ht="12.75" thickBot="1" x14ac:dyDescent="0.25">
      <c r="C116" s="1143"/>
      <c r="D116" s="1143"/>
      <c r="E116" s="1143"/>
      <c r="Q116" s="1481" t="s">
        <v>1010</v>
      </c>
      <c r="R116" s="1228">
        <v>7</v>
      </c>
      <c r="S116" s="1229"/>
      <c r="V116" s="1227" t="s">
        <v>1558</v>
      </c>
      <c r="W116" s="1228"/>
      <c r="X116" s="1229"/>
      <c r="Y116" s="1227" t="s">
        <v>2066</v>
      </c>
      <c r="Z116" s="1228">
        <v>51</v>
      </c>
      <c r="AA116" s="1229"/>
      <c r="AB116" s="1001"/>
      <c r="AC116" s="1001"/>
      <c r="AD116" s="1001"/>
      <c r="AE116" s="1001"/>
      <c r="AF116" s="1001"/>
    </row>
    <row r="117" spans="3:32" x14ac:dyDescent="0.2">
      <c r="C117" s="1143"/>
      <c r="D117" s="1143"/>
      <c r="E117" s="1143"/>
      <c r="AB117" s="1001"/>
      <c r="AC117" s="1001"/>
      <c r="AD117" s="1001"/>
      <c r="AE117" s="1001"/>
      <c r="AF117" s="1001"/>
    </row>
    <row r="120" spans="3:32" hidden="1" x14ac:dyDescent="0.2">
      <c r="Q120" s="1482" t="s">
        <v>983</v>
      </c>
      <c r="R120" s="1002">
        <f>COUNTIF($R$8:$R$106,Q120)</f>
        <v>15</v>
      </c>
      <c r="S120" s="1147">
        <f>R120/R124</f>
        <v>0.38461538461538464</v>
      </c>
      <c r="T120" s="1148">
        <f>S120*0.25</f>
        <v>9.6153846153846159E-2</v>
      </c>
    </row>
    <row r="121" spans="3:32" hidden="1" x14ac:dyDescent="0.2">
      <c r="Q121" s="1483" t="s">
        <v>700</v>
      </c>
      <c r="R121" s="1002">
        <f>COUNTIF($R$8:$R$106,Q121)</f>
        <v>44</v>
      </c>
      <c r="S121" s="1147"/>
    </row>
    <row r="122" spans="3:32" hidden="1" x14ac:dyDescent="0.2">
      <c r="Q122" s="1484" t="s">
        <v>990</v>
      </c>
      <c r="R122" s="1002">
        <f>COUNTIF($R$8:$R$106,Q122)</f>
        <v>24</v>
      </c>
      <c r="S122" s="1147">
        <f>R122/R124</f>
        <v>0.61538461538461542</v>
      </c>
      <c r="T122" s="1148">
        <f>S122*0.25</f>
        <v>0.15384615384615385</v>
      </c>
    </row>
    <row r="123" spans="3:32" hidden="1" x14ac:dyDescent="0.2">
      <c r="Q123" s="1149"/>
      <c r="R123" s="1002">
        <f>SUM(R120:R122)</f>
        <v>83</v>
      </c>
    </row>
    <row r="124" spans="3:32" hidden="1" x14ac:dyDescent="0.2">
      <c r="Q124" s="1375"/>
      <c r="R124" s="1002">
        <f>R120+R122</f>
        <v>39</v>
      </c>
    </row>
    <row r="125" spans="3:32" hidden="1" x14ac:dyDescent="0.2">
      <c r="Q125" s="1375"/>
    </row>
    <row r="126" spans="3:32" hidden="1" x14ac:dyDescent="0.2">
      <c r="Q126" s="1375"/>
    </row>
    <row r="127" spans="3:32" x14ac:dyDescent="0.2">
      <c r="Q127" s="1375"/>
      <c r="R127" s="1151"/>
    </row>
    <row r="128" spans="3:32" x14ac:dyDescent="0.2">
      <c r="Q128" s="1375"/>
    </row>
    <row r="129" spans="17:17" x14ac:dyDescent="0.2">
      <c r="Q129" s="1375"/>
    </row>
    <row r="130" spans="17:17" x14ac:dyDescent="0.2">
      <c r="Q130" s="1375"/>
    </row>
    <row r="131" spans="17:17" x14ac:dyDescent="0.2">
      <c r="Q131" s="1375"/>
    </row>
    <row r="132" spans="17:17" x14ac:dyDescent="0.2">
      <c r="Q132" s="1375"/>
    </row>
    <row r="133" spans="17:17" x14ac:dyDescent="0.2">
      <c r="Q133" s="1375"/>
    </row>
    <row r="134" spans="17:17" x14ac:dyDescent="0.2">
      <c r="Q134" s="1375"/>
    </row>
    <row r="135" spans="17:17" x14ac:dyDescent="0.2">
      <c r="Q135" s="1375"/>
    </row>
    <row r="136" spans="17:17" x14ac:dyDescent="0.2">
      <c r="Q136" s="1375"/>
    </row>
    <row r="137" spans="17:17" x14ac:dyDescent="0.2">
      <c r="Q137" s="1375"/>
    </row>
    <row r="138" spans="17:17" x14ac:dyDescent="0.2">
      <c r="Q138" s="1375"/>
    </row>
    <row r="139" spans="17:17" x14ac:dyDescent="0.2">
      <c r="Q139" s="1375"/>
    </row>
    <row r="140" spans="17:17" x14ac:dyDescent="0.2">
      <c r="Q140" s="1375"/>
    </row>
    <row r="141" spans="17:17" x14ac:dyDescent="0.2">
      <c r="Q141" s="1375"/>
    </row>
    <row r="142" spans="17:17" x14ac:dyDescent="0.2">
      <c r="Q142" s="1375"/>
    </row>
    <row r="143" spans="17:17" x14ac:dyDescent="0.2">
      <c r="Q143" s="1375"/>
    </row>
    <row r="144" spans="17:17" x14ac:dyDescent="0.2">
      <c r="Q144" s="1375"/>
    </row>
    <row r="145" spans="17:17" x14ac:dyDescent="0.2">
      <c r="Q145" s="1375"/>
    </row>
    <row r="146" spans="17:17" x14ac:dyDescent="0.2">
      <c r="Q146" s="1375"/>
    </row>
    <row r="147" spans="17:17" x14ac:dyDescent="0.2">
      <c r="Q147" s="1375"/>
    </row>
    <row r="148" spans="17:17" x14ac:dyDescent="0.2">
      <c r="Q148" s="1375"/>
    </row>
    <row r="149" spans="17:17" x14ac:dyDescent="0.2">
      <c r="Q149" s="1375"/>
    </row>
    <row r="150" spans="17:17" x14ac:dyDescent="0.2">
      <c r="Q150" s="1375"/>
    </row>
    <row r="151" spans="17:17" x14ac:dyDescent="0.2">
      <c r="Q151" s="1375"/>
    </row>
    <row r="152" spans="17:17" x14ac:dyDescent="0.2">
      <c r="Q152" s="1375"/>
    </row>
    <row r="153" spans="17:17" x14ac:dyDescent="0.2">
      <c r="Q153" s="1375"/>
    </row>
    <row r="154" spans="17:17" x14ac:dyDescent="0.2">
      <c r="Q154" s="1375"/>
    </row>
    <row r="155" spans="17:17" x14ac:dyDescent="0.2">
      <c r="Q155" s="1375"/>
    </row>
    <row r="156" spans="17:17" x14ac:dyDescent="0.2">
      <c r="Q156" s="1375"/>
    </row>
    <row r="157" spans="17:17" x14ac:dyDescent="0.2">
      <c r="Q157" s="1375"/>
    </row>
    <row r="158" spans="17:17" x14ac:dyDescent="0.2">
      <c r="Q158" s="1375"/>
    </row>
    <row r="159" spans="17:17" x14ac:dyDescent="0.2">
      <c r="Q159" s="1375"/>
    </row>
    <row r="160" spans="17:17" x14ac:dyDescent="0.2">
      <c r="Q160" s="1375"/>
    </row>
    <row r="161" spans="17:17" x14ac:dyDescent="0.2">
      <c r="Q161" s="1375"/>
    </row>
    <row r="162" spans="17:17" x14ac:dyDescent="0.2">
      <c r="Q162" s="1375"/>
    </row>
    <row r="163" spans="17:17" x14ac:dyDescent="0.2">
      <c r="Q163" s="1375"/>
    </row>
    <row r="164" spans="17:17" x14ac:dyDescent="0.2">
      <c r="Q164" s="1375"/>
    </row>
    <row r="165" spans="17:17" x14ac:dyDescent="0.2">
      <c r="Q165" s="1375"/>
    </row>
    <row r="166" spans="17:17" x14ac:dyDescent="0.2">
      <c r="Q166" s="1375"/>
    </row>
    <row r="167" spans="17:17" x14ac:dyDescent="0.2">
      <c r="Q167" s="1375"/>
    </row>
    <row r="168" spans="17:17" x14ac:dyDescent="0.2">
      <c r="Q168" s="1375"/>
    </row>
    <row r="169" spans="17:17" x14ac:dyDescent="0.2">
      <c r="Q169" s="1375"/>
    </row>
    <row r="170" spans="17:17" x14ac:dyDescent="0.2">
      <c r="Q170" s="1375"/>
    </row>
    <row r="171" spans="17:17" x14ac:dyDescent="0.2">
      <c r="Q171" s="1375"/>
    </row>
    <row r="172" spans="17:17" x14ac:dyDescent="0.2">
      <c r="Q172" s="1375"/>
    </row>
    <row r="173" spans="17:17" x14ac:dyDescent="0.2">
      <c r="Q173" s="1375"/>
    </row>
    <row r="174" spans="17:17" x14ac:dyDescent="0.2">
      <c r="Q174" s="1375"/>
    </row>
    <row r="175" spans="17:17" x14ac:dyDescent="0.2">
      <c r="Q175" s="1375"/>
    </row>
    <row r="176" spans="17:17" x14ac:dyDescent="0.2">
      <c r="Q176" s="1375"/>
    </row>
    <row r="177" spans="17:17" x14ac:dyDescent="0.2">
      <c r="Q177" s="1375"/>
    </row>
    <row r="178" spans="17:17" x14ac:dyDescent="0.2">
      <c r="Q178" s="1375"/>
    </row>
    <row r="179" spans="17:17" x14ac:dyDescent="0.2">
      <c r="Q179" s="1375"/>
    </row>
    <row r="180" spans="17:17" x14ac:dyDescent="0.2">
      <c r="Q180" s="1375"/>
    </row>
    <row r="181" spans="17:17" x14ac:dyDescent="0.2">
      <c r="Q181" s="1375"/>
    </row>
    <row r="182" spans="17:17" x14ac:dyDescent="0.2">
      <c r="Q182" s="1375"/>
    </row>
    <row r="183" spans="17:17" x14ac:dyDescent="0.2">
      <c r="Q183" s="1375"/>
    </row>
    <row r="184" spans="17:17" x14ac:dyDescent="0.2">
      <c r="Q184" s="1375"/>
    </row>
    <row r="185" spans="17:17" x14ac:dyDescent="0.2">
      <c r="Q185" s="1375"/>
    </row>
    <row r="186" spans="17:17" x14ac:dyDescent="0.2">
      <c r="Q186" s="1375"/>
    </row>
    <row r="187" spans="17:17" x14ac:dyDescent="0.2">
      <c r="Q187" s="1375"/>
    </row>
    <row r="188" spans="17:17" x14ac:dyDescent="0.2">
      <c r="Q188" s="1375"/>
    </row>
    <row r="189" spans="17:17" x14ac:dyDescent="0.2">
      <c r="Q189" s="1375"/>
    </row>
    <row r="190" spans="17:17" x14ac:dyDescent="0.2">
      <c r="Q190" s="1375"/>
    </row>
    <row r="191" spans="17:17" x14ac:dyDescent="0.2">
      <c r="Q191" s="1375"/>
    </row>
    <row r="192" spans="17:17" x14ac:dyDescent="0.2">
      <c r="Q192" s="1375"/>
    </row>
    <row r="193" spans="17:17" x14ac:dyDescent="0.2">
      <c r="Q193" s="1375"/>
    </row>
    <row r="194" spans="17:17" x14ac:dyDescent="0.2">
      <c r="Q194" s="1375"/>
    </row>
    <row r="195" spans="17:17" x14ac:dyDescent="0.2">
      <c r="Q195" s="1375"/>
    </row>
    <row r="196" spans="17:17" x14ac:dyDescent="0.2">
      <c r="Q196" s="1375"/>
    </row>
    <row r="197" spans="17:17" x14ac:dyDescent="0.2">
      <c r="Q197" s="1375"/>
    </row>
    <row r="198" spans="17:17" x14ac:dyDescent="0.2">
      <c r="Q198" s="1375"/>
    </row>
    <row r="199" spans="17:17" x14ac:dyDescent="0.2">
      <c r="Q199" s="1375"/>
    </row>
    <row r="200" spans="17:17" x14ac:dyDescent="0.2">
      <c r="Q200" s="1375"/>
    </row>
    <row r="201" spans="17:17" x14ac:dyDescent="0.2">
      <c r="Q201" s="1375"/>
    </row>
    <row r="202" spans="17:17" x14ac:dyDescent="0.2">
      <c r="Q202" s="1375"/>
    </row>
    <row r="203" spans="17:17" x14ac:dyDescent="0.2">
      <c r="Q203" s="1375"/>
    </row>
    <row r="204" spans="17:17" x14ac:dyDescent="0.2">
      <c r="Q204" s="1375"/>
    </row>
    <row r="205" spans="17:17" x14ac:dyDescent="0.2">
      <c r="Q205" s="1375"/>
    </row>
    <row r="206" spans="17:17" x14ac:dyDescent="0.2">
      <c r="Q206" s="1375"/>
    </row>
    <row r="207" spans="17:17" x14ac:dyDescent="0.2">
      <c r="Q207" s="1375"/>
    </row>
    <row r="208" spans="17:17" x14ac:dyDescent="0.2">
      <c r="Q208" s="1375"/>
    </row>
    <row r="209" spans="17:17" x14ac:dyDescent="0.2">
      <c r="Q209" s="1375"/>
    </row>
    <row r="210" spans="17:17" x14ac:dyDescent="0.2">
      <c r="Q210" s="1375"/>
    </row>
    <row r="211" spans="17:17" x14ac:dyDescent="0.2">
      <c r="Q211" s="1375"/>
    </row>
    <row r="212" spans="17:17" x14ac:dyDescent="0.2">
      <c r="Q212" s="1375"/>
    </row>
    <row r="213" spans="17:17" x14ac:dyDescent="0.2">
      <c r="Q213" s="1375"/>
    </row>
    <row r="214" spans="17:17" x14ac:dyDescent="0.2">
      <c r="Q214" s="1375"/>
    </row>
  </sheetData>
  <sortState ref="Q113:Q207">
    <sortCondition ref="Q113"/>
  </sortState>
  <mergeCells count="22">
    <mergeCell ref="X56:X57"/>
    <mergeCell ref="X8:X22"/>
    <mergeCell ref="X39:X45"/>
    <mergeCell ref="X58:X72"/>
    <mergeCell ref="X75:X105"/>
    <mergeCell ref="I8:I30"/>
    <mergeCell ref="I76:I104"/>
    <mergeCell ref="I39:I45"/>
    <mergeCell ref="I51:I72"/>
    <mergeCell ref="J5:P5"/>
    <mergeCell ref="AB5:AE5"/>
    <mergeCell ref="Y5:AA5"/>
    <mergeCell ref="V5:X5"/>
    <mergeCell ref="A3:X3"/>
    <mergeCell ref="A5:A6"/>
    <mergeCell ref="B5:B6"/>
    <mergeCell ref="C5:C6"/>
    <mergeCell ref="D5:D6"/>
    <mergeCell ref="Q5:S5"/>
    <mergeCell ref="T5:U5"/>
    <mergeCell ref="E5:E6"/>
    <mergeCell ref="Y3:AA3"/>
  </mergeCells>
  <hyperlinks>
    <hyperlink ref="T53" r:id="rId1" location="C_14618" display="BASES FEBRERO\CDP´S - COMPROMISOS - OBLIGACIONES 28.02.2018.xlsx - C_14618"/>
    <hyperlink ref="T54" r:id="rId2" location="C_12118" display="BASES FEBRERO\CDP´S - COMPROMISOS - OBLIGACIONES 28.02.2018.xlsx - C_12118"/>
    <hyperlink ref="T13" r:id="rId3" location="C_12618" display="BASES FEBRERO\CDP´S - COMPROMISOS - OBLIGACIONES 28.02.2018.xlsx - C_12618"/>
    <hyperlink ref="T14" r:id="rId4" location="C_12318" display="BASES FEBRERO\CDP´S - COMPROMISOS - OBLIGACIONES 28.02.2018.xlsx - C_12318"/>
    <hyperlink ref="T19" r:id="rId5" location="C_2218" display="BASES FEBRERO\CDP´S - COMPROMISOS - OBLIGACIONES 28.02.2018.xlsx - C_2218"/>
    <hyperlink ref="T17" r:id="rId6" location="C_122118" display="BASES FEBRERO\CDP´S - COMPROMISOS - OBLIGACIONES 28.02.2018.xlsx - C_122118"/>
    <hyperlink ref="T18" r:id="rId7" location="c_14718" display="BASES FEBRERO\CDP´S - COMPROMISOS - OBLIGACIONES 28.02.2018.xlsx - c_14718"/>
    <hyperlink ref="T16" r:id="rId8" location="O_14618" display="BASES FEBRERO\CDP´S - COMPROMISOS - OBLIGACIONES 28.02.2018.xlsx - O_14618"/>
    <hyperlink ref="T22" r:id="rId9" location="C_16618" display="BASES FEBRERO\CDP´S - COMPROMISOS - OBLIGACIONES 28.02.2018.xlsx - C_16618"/>
    <hyperlink ref="T15" r:id="rId10" location="C_13018" display="BASES FEBRERO\CDP´S - COMPROMISOS - OBLIGACIONES 28.02.2018.xlsx - C_13018"/>
    <hyperlink ref="T12" r:id="rId11" location="C_14518" display="BASES FEBRERO\CDP´S - COMPROMISOS - OBLIGACIONES 28.02.2018.xlsx - C_14518"/>
  </hyperlinks>
  <printOptions horizontalCentered="1"/>
  <pageMargins left="0.39370078740157483" right="0.39370078740157483" top="0.39370078740157483" bottom="0.39370078740157483" header="0.19685039370078741" footer="0.19685039370078741"/>
  <pageSetup orientation="landscape" r:id="rId12"/>
  <legacyDrawing r:id="rId1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97"/>
  <sheetViews>
    <sheetView view="pageBreakPreview" zoomScale="70" zoomScaleSheetLayoutView="70" workbookViewId="0">
      <pane xSplit="3" ySplit="4" topLeftCell="D13" activePane="bottomRight" state="frozen"/>
      <selection activeCell="E89" sqref="E89"/>
      <selection pane="topRight" activeCell="E89" sqref="E89"/>
      <selection pane="bottomLeft" activeCell="E89" sqref="E89"/>
      <selection pane="bottomRight" activeCell="B1" sqref="B1:P1"/>
    </sheetView>
  </sheetViews>
  <sheetFormatPr baseColWidth="10" defaultColWidth="10.85546875" defaultRowHeight="14.25" x14ac:dyDescent="0.2"/>
  <cols>
    <col min="1" max="1" width="6" style="315" customWidth="1"/>
    <col min="2" max="2" width="26.42578125" style="313" customWidth="1"/>
    <col min="3" max="3" width="53.42578125" style="314" customWidth="1"/>
    <col min="4" max="4" width="18" style="313" customWidth="1"/>
    <col min="5" max="5" width="26.42578125" style="313" bestFit="1" customWidth="1"/>
    <col min="6" max="6" width="37" style="314" customWidth="1"/>
    <col min="7" max="7" width="35.140625" style="313" customWidth="1"/>
    <col min="8" max="8" width="25" style="313" customWidth="1"/>
    <col min="9" max="9" width="29.7109375" style="313" customWidth="1"/>
    <col min="10" max="10" width="28.85546875" style="313" customWidth="1"/>
    <col min="11" max="11" width="25.28515625" style="313" bestFit="1" customWidth="1"/>
    <col min="12" max="12" width="20.42578125" style="313" customWidth="1"/>
    <col min="13" max="13" width="18.140625" style="313" customWidth="1"/>
    <col min="14" max="14" width="18.140625" style="313" hidden="1" customWidth="1"/>
    <col min="15" max="15" width="18.140625" style="313" customWidth="1"/>
    <col min="16" max="16" width="19.7109375" style="313" customWidth="1"/>
    <col min="17" max="16384" width="10.85546875" style="313"/>
  </cols>
  <sheetData>
    <row r="1" spans="1:16" ht="78.75" customHeight="1" x14ac:dyDescent="0.2">
      <c r="B1" s="1794" t="s">
        <v>40</v>
      </c>
      <c r="C1" s="1795"/>
      <c r="D1" s="1795"/>
      <c r="E1" s="1795"/>
      <c r="F1" s="1795"/>
      <c r="G1" s="1795"/>
      <c r="H1" s="1795"/>
      <c r="I1" s="1795"/>
      <c r="J1" s="1795"/>
      <c r="K1" s="1795"/>
      <c r="L1" s="1795"/>
      <c r="M1" s="1795"/>
      <c r="N1" s="1795"/>
      <c r="O1" s="1795"/>
      <c r="P1" s="1795"/>
    </row>
    <row r="2" spans="1:16" ht="15" thickBot="1" x14ac:dyDescent="0.25">
      <c r="B2" s="385"/>
      <c r="C2" s="386"/>
      <c r="D2" s="385"/>
      <c r="E2" s="385"/>
      <c r="F2" s="386"/>
      <c r="G2" s="385"/>
      <c r="H2" s="385"/>
      <c r="I2" s="385"/>
      <c r="J2" s="385"/>
      <c r="K2" s="385"/>
      <c r="L2" s="385"/>
      <c r="M2" s="385"/>
      <c r="N2" s="385"/>
      <c r="O2" s="385"/>
      <c r="P2" s="385"/>
    </row>
    <row r="3" spans="1:16" ht="39.75" customHeight="1" thickBot="1" x14ac:dyDescent="0.25">
      <c r="B3" s="1860" t="s">
        <v>41</v>
      </c>
      <c r="C3" s="1860" t="s">
        <v>42</v>
      </c>
      <c r="D3" s="1860" t="s">
        <v>43</v>
      </c>
      <c r="E3" s="1860" t="s">
        <v>44</v>
      </c>
      <c r="F3" s="384" t="s">
        <v>45</v>
      </c>
      <c r="G3" s="381" t="s">
        <v>46</v>
      </c>
      <c r="H3" s="383" t="s">
        <v>47</v>
      </c>
      <c r="I3" s="383" t="s">
        <v>48</v>
      </c>
      <c r="J3" s="1857" t="s">
        <v>49</v>
      </c>
      <c r="K3" s="1858"/>
      <c r="L3" s="1858"/>
      <c r="M3" s="1858"/>
      <c r="N3" s="1858"/>
      <c r="O3" s="1858"/>
      <c r="P3" s="1859"/>
    </row>
    <row r="4" spans="1:16" ht="51.75" thickBot="1" x14ac:dyDescent="0.25">
      <c r="B4" s="1861"/>
      <c r="C4" s="1861"/>
      <c r="D4" s="1861"/>
      <c r="E4" s="1861"/>
      <c r="F4" s="382" t="s">
        <v>50</v>
      </c>
      <c r="G4" s="381" t="s">
        <v>573</v>
      </c>
      <c r="H4" s="381" t="s">
        <v>52</v>
      </c>
      <c r="I4" s="381" t="s">
        <v>572</v>
      </c>
      <c r="J4" s="380" t="s">
        <v>54</v>
      </c>
      <c r="K4" s="378" t="s">
        <v>55</v>
      </c>
      <c r="L4" s="378" t="s">
        <v>56</v>
      </c>
      <c r="M4" s="379" t="s">
        <v>57</v>
      </c>
      <c r="N4" s="377" t="s">
        <v>58</v>
      </c>
      <c r="O4" s="378" t="s">
        <v>59</v>
      </c>
      <c r="P4" s="377" t="s">
        <v>571</v>
      </c>
    </row>
    <row r="5" spans="1:16" s="318" customFormat="1" ht="75" customHeight="1" x14ac:dyDescent="0.2">
      <c r="A5" s="328">
        <v>4</v>
      </c>
      <c r="B5" s="506" t="s">
        <v>61</v>
      </c>
      <c r="C5" s="505" t="s">
        <v>62</v>
      </c>
      <c r="D5" s="504" t="s">
        <v>63</v>
      </c>
      <c r="E5" s="503">
        <v>6072000000</v>
      </c>
      <c r="F5" s="372"/>
      <c r="G5" s="371" t="s">
        <v>64</v>
      </c>
      <c r="H5" s="370" t="s">
        <v>65</v>
      </c>
      <c r="I5" s="1862" t="s">
        <v>570</v>
      </c>
      <c r="J5" s="369">
        <f t="shared" ref="J5:J10" si="0">+K5-15</f>
        <v>43115</v>
      </c>
      <c r="K5" s="368">
        <v>43130</v>
      </c>
      <c r="L5" s="366">
        <f t="shared" ref="L5:L10" si="1">+K5+60</f>
        <v>43190</v>
      </c>
      <c r="M5" s="366">
        <f t="shared" ref="M5:M10" si="2">+L5+30</f>
        <v>43220</v>
      </c>
      <c r="N5" s="367">
        <v>6</v>
      </c>
      <c r="O5" s="366">
        <f t="shared" ref="O5:O10" si="3">+M5+60</f>
        <v>43280</v>
      </c>
      <c r="P5" s="366">
        <f t="shared" ref="P5:P10" si="4">+M5+N5*30</f>
        <v>43400</v>
      </c>
    </row>
    <row r="6" spans="1:16" s="318" customFormat="1" ht="75" customHeight="1" x14ac:dyDescent="0.2">
      <c r="A6" s="328">
        <v>4</v>
      </c>
      <c r="B6" s="502" t="s">
        <v>61</v>
      </c>
      <c r="C6" s="501" t="s">
        <v>677</v>
      </c>
      <c r="D6" s="500" t="s">
        <v>63</v>
      </c>
      <c r="E6" s="499">
        <v>2304600000</v>
      </c>
      <c r="F6" s="341"/>
      <c r="G6" s="342" t="s">
        <v>675</v>
      </c>
      <c r="H6" s="347" t="s">
        <v>65</v>
      </c>
      <c r="I6" s="1856"/>
      <c r="J6" s="498">
        <f t="shared" si="0"/>
        <v>43115</v>
      </c>
      <c r="K6" s="497">
        <v>43130</v>
      </c>
      <c r="L6" s="496">
        <f t="shared" si="1"/>
        <v>43190</v>
      </c>
      <c r="M6" s="496">
        <f t="shared" si="2"/>
        <v>43220</v>
      </c>
      <c r="N6" s="344">
        <v>6</v>
      </c>
      <c r="O6" s="496">
        <f t="shared" si="3"/>
        <v>43280</v>
      </c>
      <c r="P6" s="495">
        <f t="shared" si="4"/>
        <v>43400</v>
      </c>
    </row>
    <row r="7" spans="1:16" s="318" customFormat="1" ht="75" x14ac:dyDescent="0.2">
      <c r="A7" s="328">
        <v>4</v>
      </c>
      <c r="B7" s="494" t="s">
        <v>61</v>
      </c>
      <c r="C7" s="493" t="s">
        <v>67</v>
      </c>
      <c r="D7" s="492" t="s">
        <v>63</v>
      </c>
      <c r="E7" s="491">
        <v>528000000</v>
      </c>
      <c r="F7" s="336"/>
      <c r="G7" s="342" t="s">
        <v>64</v>
      </c>
      <c r="H7" s="347" t="s">
        <v>65</v>
      </c>
      <c r="I7" s="1856"/>
      <c r="J7" s="332">
        <f t="shared" si="0"/>
        <v>43115</v>
      </c>
      <c r="K7" s="360">
        <v>43130</v>
      </c>
      <c r="L7" s="330">
        <f t="shared" si="1"/>
        <v>43190</v>
      </c>
      <c r="M7" s="330">
        <f t="shared" si="2"/>
        <v>43220</v>
      </c>
      <c r="N7" s="331">
        <v>6</v>
      </c>
      <c r="O7" s="330">
        <f t="shared" si="3"/>
        <v>43280</v>
      </c>
      <c r="P7" s="329">
        <f t="shared" si="4"/>
        <v>43400</v>
      </c>
    </row>
    <row r="8" spans="1:16" s="318" customFormat="1" ht="75" x14ac:dyDescent="0.2">
      <c r="A8" s="328">
        <v>4</v>
      </c>
      <c r="B8" s="494" t="s">
        <v>61</v>
      </c>
      <c r="C8" s="493" t="s">
        <v>676</v>
      </c>
      <c r="D8" s="492" t="s">
        <v>63</v>
      </c>
      <c r="E8" s="491">
        <v>200400000</v>
      </c>
      <c r="F8" s="336"/>
      <c r="G8" s="342" t="s">
        <v>675</v>
      </c>
      <c r="H8" s="347" t="s">
        <v>65</v>
      </c>
      <c r="I8" s="1856"/>
      <c r="J8" s="332">
        <f t="shared" si="0"/>
        <v>43115</v>
      </c>
      <c r="K8" s="360">
        <v>43130</v>
      </c>
      <c r="L8" s="330">
        <f t="shared" si="1"/>
        <v>43190</v>
      </c>
      <c r="M8" s="330">
        <f t="shared" si="2"/>
        <v>43220</v>
      </c>
      <c r="N8" s="331">
        <v>6</v>
      </c>
      <c r="O8" s="330">
        <f t="shared" si="3"/>
        <v>43280</v>
      </c>
      <c r="P8" s="329">
        <f t="shared" si="4"/>
        <v>43400</v>
      </c>
    </row>
    <row r="9" spans="1:16" s="318" customFormat="1" ht="75" x14ac:dyDescent="0.2">
      <c r="A9" s="328">
        <v>4</v>
      </c>
      <c r="B9" s="356" t="s">
        <v>61</v>
      </c>
      <c r="C9" s="355" t="s">
        <v>68</v>
      </c>
      <c r="D9" s="354" t="s">
        <v>69</v>
      </c>
      <c r="E9" s="351">
        <v>1380000000</v>
      </c>
      <c r="F9" s="341"/>
      <c r="G9" s="342" t="s">
        <v>64</v>
      </c>
      <c r="H9" s="347" t="s">
        <v>65</v>
      </c>
      <c r="I9" s="1856"/>
      <c r="J9" s="332">
        <f t="shared" si="0"/>
        <v>43115</v>
      </c>
      <c r="K9" s="360">
        <v>43130</v>
      </c>
      <c r="L9" s="330">
        <f t="shared" si="1"/>
        <v>43190</v>
      </c>
      <c r="M9" s="330">
        <f t="shared" si="2"/>
        <v>43220</v>
      </c>
      <c r="N9" s="331">
        <v>6</v>
      </c>
      <c r="O9" s="330">
        <f t="shared" si="3"/>
        <v>43280</v>
      </c>
      <c r="P9" s="329">
        <f t="shared" si="4"/>
        <v>43400</v>
      </c>
    </row>
    <row r="10" spans="1:16" s="318" customFormat="1" ht="75" x14ac:dyDescent="0.2">
      <c r="A10" s="328">
        <v>4</v>
      </c>
      <c r="B10" s="356" t="s">
        <v>61</v>
      </c>
      <c r="C10" s="355" t="s">
        <v>70</v>
      </c>
      <c r="D10" s="358" t="s">
        <v>69</v>
      </c>
      <c r="E10" s="361">
        <v>120000000</v>
      </c>
      <c r="F10" s="348"/>
      <c r="G10" s="342" t="s">
        <v>64</v>
      </c>
      <c r="H10" s="347" t="s">
        <v>65</v>
      </c>
      <c r="I10" s="1856"/>
      <c r="J10" s="332">
        <f t="shared" si="0"/>
        <v>43115</v>
      </c>
      <c r="K10" s="360">
        <v>43130</v>
      </c>
      <c r="L10" s="330">
        <f t="shared" si="1"/>
        <v>43190</v>
      </c>
      <c r="M10" s="330">
        <f t="shared" si="2"/>
        <v>43220</v>
      </c>
      <c r="N10" s="331">
        <v>6</v>
      </c>
      <c r="O10" s="330">
        <f t="shared" si="3"/>
        <v>43280</v>
      </c>
      <c r="P10" s="329">
        <f t="shared" si="4"/>
        <v>43400</v>
      </c>
    </row>
    <row r="11" spans="1:16" s="318" customFormat="1" ht="75" x14ac:dyDescent="0.2">
      <c r="A11" s="328">
        <v>4</v>
      </c>
      <c r="B11" s="356" t="s">
        <v>61</v>
      </c>
      <c r="C11" s="355" t="s">
        <v>71</v>
      </c>
      <c r="D11" s="358" t="s">
        <v>72</v>
      </c>
      <c r="E11" s="357">
        <v>26900160474</v>
      </c>
      <c r="F11" s="348" t="s">
        <v>73</v>
      </c>
      <c r="G11" s="342" t="s">
        <v>64</v>
      </c>
      <c r="H11" s="347" t="s">
        <v>74</v>
      </c>
      <c r="I11" s="1856"/>
      <c r="J11" s="339"/>
      <c r="K11" s="330"/>
      <c r="L11" s="330"/>
      <c r="M11" s="330">
        <v>43101</v>
      </c>
      <c r="N11" s="331"/>
      <c r="O11" s="330"/>
      <c r="P11" s="329">
        <v>43312</v>
      </c>
    </row>
    <row r="12" spans="1:16" s="318" customFormat="1" ht="90" x14ac:dyDescent="0.2">
      <c r="A12" s="328">
        <v>4</v>
      </c>
      <c r="B12" s="356" t="s">
        <v>61</v>
      </c>
      <c r="C12" s="355" t="s">
        <v>75</v>
      </c>
      <c r="D12" s="358" t="s">
        <v>72</v>
      </c>
      <c r="E12" s="357">
        <v>909987008</v>
      </c>
      <c r="F12" s="348" t="s">
        <v>73</v>
      </c>
      <c r="G12" s="342" t="s">
        <v>64</v>
      </c>
      <c r="H12" s="347" t="s">
        <v>74</v>
      </c>
      <c r="I12" s="1856"/>
      <c r="J12" s="339"/>
      <c r="K12" s="330"/>
      <c r="L12" s="330"/>
      <c r="M12" s="330">
        <v>43101</v>
      </c>
      <c r="N12" s="331"/>
      <c r="O12" s="330"/>
      <c r="P12" s="329">
        <v>43312</v>
      </c>
    </row>
    <row r="13" spans="1:16" s="318" customFormat="1" ht="75" x14ac:dyDescent="0.2">
      <c r="A13" s="328">
        <v>4</v>
      </c>
      <c r="B13" s="356" t="s">
        <v>61</v>
      </c>
      <c r="C13" s="355" t="s">
        <v>76</v>
      </c>
      <c r="D13" s="358" t="s">
        <v>77</v>
      </c>
      <c r="E13" s="357">
        <v>8725090000</v>
      </c>
      <c r="F13" s="348" t="s">
        <v>78</v>
      </c>
      <c r="G13" s="342"/>
      <c r="H13" s="347" t="s">
        <v>74</v>
      </c>
      <c r="I13" s="1856"/>
      <c r="J13" s="339"/>
      <c r="K13" s="330"/>
      <c r="L13" s="330"/>
      <c r="M13" s="330">
        <v>43101</v>
      </c>
      <c r="N13" s="331"/>
      <c r="O13" s="330"/>
      <c r="P13" s="329">
        <v>43465</v>
      </c>
    </row>
    <row r="14" spans="1:16" s="318" customFormat="1" ht="75" x14ac:dyDescent="0.2">
      <c r="A14" s="328">
        <v>4</v>
      </c>
      <c r="B14" s="356" t="s">
        <v>61</v>
      </c>
      <c r="C14" s="355" t="s">
        <v>79</v>
      </c>
      <c r="D14" s="354" t="s">
        <v>80</v>
      </c>
      <c r="E14" s="357">
        <v>47065608623</v>
      </c>
      <c r="F14" s="348" t="s">
        <v>81</v>
      </c>
      <c r="G14" s="342"/>
      <c r="H14" s="347" t="s">
        <v>74</v>
      </c>
      <c r="I14" s="1856"/>
      <c r="J14" s="339"/>
      <c r="K14" s="330"/>
      <c r="L14" s="330"/>
      <c r="M14" s="330">
        <v>43101</v>
      </c>
      <c r="N14" s="330"/>
      <c r="O14" s="330"/>
      <c r="P14" s="329">
        <v>43465</v>
      </c>
    </row>
    <row r="15" spans="1:16" s="318" customFormat="1" ht="75" customHeight="1" x14ac:dyDescent="0.2">
      <c r="A15" s="328">
        <v>4</v>
      </c>
      <c r="B15" s="356" t="s">
        <v>61</v>
      </c>
      <c r="C15" s="355" t="s">
        <v>82</v>
      </c>
      <c r="D15" s="358" t="s">
        <v>83</v>
      </c>
      <c r="E15" s="359">
        <v>20616860624</v>
      </c>
      <c r="F15" s="348" t="s">
        <v>84</v>
      </c>
      <c r="G15" s="342" t="s">
        <v>64</v>
      </c>
      <c r="H15" s="347" t="s">
        <v>74</v>
      </c>
      <c r="I15" s="1856"/>
      <c r="J15" s="339"/>
      <c r="K15" s="330"/>
      <c r="L15" s="330"/>
      <c r="M15" s="330">
        <v>43101</v>
      </c>
      <c r="N15" s="330"/>
      <c r="O15" s="330"/>
      <c r="P15" s="329">
        <v>43312</v>
      </c>
    </row>
    <row r="16" spans="1:16" s="318" customFormat="1" ht="120" x14ac:dyDescent="0.2">
      <c r="A16" s="328">
        <v>4</v>
      </c>
      <c r="B16" s="356" t="s">
        <v>61</v>
      </c>
      <c r="C16" s="355" t="s">
        <v>85</v>
      </c>
      <c r="D16" s="358" t="s">
        <v>83</v>
      </c>
      <c r="E16" s="359">
        <v>2383139376</v>
      </c>
      <c r="F16" s="348" t="s">
        <v>84</v>
      </c>
      <c r="G16" s="342" t="s">
        <v>64</v>
      </c>
      <c r="H16" s="347" t="s">
        <v>74</v>
      </c>
      <c r="I16" s="1856"/>
      <c r="J16" s="339"/>
      <c r="K16" s="330"/>
      <c r="L16" s="330"/>
      <c r="M16" s="330">
        <v>43101</v>
      </c>
      <c r="N16" s="330"/>
      <c r="O16" s="330"/>
      <c r="P16" s="329">
        <v>43312</v>
      </c>
    </row>
    <row r="17" spans="1:16" s="318" customFormat="1" ht="105" x14ac:dyDescent="0.2">
      <c r="A17" s="328">
        <v>4</v>
      </c>
      <c r="B17" s="356" t="s">
        <v>61</v>
      </c>
      <c r="C17" s="355" t="s">
        <v>86</v>
      </c>
      <c r="D17" s="358" t="s">
        <v>561</v>
      </c>
      <c r="E17" s="359">
        <v>14353860609</v>
      </c>
      <c r="F17" s="348" t="s">
        <v>84</v>
      </c>
      <c r="G17" s="342" t="s">
        <v>64</v>
      </c>
      <c r="H17" s="347" t="s">
        <v>74</v>
      </c>
      <c r="I17" s="1856"/>
      <c r="J17" s="339"/>
      <c r="K17" s="330"/>
      <c r="L17" s="330"/>
      <c r="M17" s="330">
        <v>43101</v>
      </c>
      <c r="N17" s="330"/>
      <c r="O17" s="330"/>
      <c r="P17" s="329">
        <v>43312</v>
      </c>
    </row>
    <row r="18" spans="1:16" s="318" customFormat="1" ht="120" customHeight="1" x14ac:dyDescent="0.2">
      <c r="A18" s="328">
        <v>4</v>
      </c>
      <c r="B18" s="356" t="s">
        <v>61</v>
      </c>
      <c r="C18" s="355" t="s">
        <v>88</v>
      </c>
      <c r="D18" s="358" t="s">
        <v>561</v>
      </c>
      <c r="E18" s="359">
        <v>1116139391</v>
      </c>
      <c r="F18" s="348" t="s">
        <v>84</v>
      </c>
      <c r="G18" s="342" t="s">
        <v>64</v>
      </c>
      <c r="H18" s="347" t="s">
        <v>74</v>
      </c>
      <c r="I18" s="1856"/>
      <c r="J18" s="339"/>
      <c r="K18" s="330"/>
      <c r="L18" s="330"/>
      <c r="M18" s="330">
        <v>43101</v>
      </c>
      <c r="N18" s="330"/>
      <c r="O18" s="330"/>
      <c r="P18" s="329">
        <v>43312</v>
      </c>
    </row>
    <row r="19" spans="1:16" s="318" customFormat="1" ht="90" x14ac:dyDescent="0.2">
      <c r="A19" s="328">
        <v>4</v>
      </c>
      <c r="B19" s="356" t="s">
        <v>61</v>
      </c>
      <c r="C19" s="355" t="s">
        <v>674</v>
      </c>
      <c r="D19" s="358" t="s">
        <v>72</v>
      </c>
      <c r="E19" s="357">
        <v>23000000000</v>
      </c>
      <c r="F19" s="348"/>
      <c r="G19" s="342" t="s">
        <v>672</v>
      </c>
      <c r="H19" s="347" t="s">
        <v>65</v>
      </c>
      <c r="I19" s="1856"/>
      <c r="J19" s="339">
        <f>+K19-15</f>
        <v>43176</v>
      </c>
      <c r="K19" s="330">
        <v>43191</v>
      </c>
      <c r="L19" s="330">
        <f>+K19+60</f>
        <v>43251</v>
      </c>
      <c r="M19" s="330">
        <f t="shared" ref="M19:M27" si="5">+L19+30</f>
        <v>43281</v>
      </c>
      <c r="N19" s="331">
        <v>6</v>
      </c>
      <c r="O19" s="330">
        <f t="shared" ref="O19:O27" si="6">+M19+60</f>
        <v>43341</v>
      </c>
      <c r="P19" s="329">
        <f>+M19+N19*30</f>
        <v>43461</v>
      </c>
    </row>
    <row r="20" spans="1:16" s="318" customFormat="1" ht="90" x14ac:dyDescent="0.2">
      <c r="A20" s="328">
        <v>4</v>
      </c>
      <c r="B20" s="356" t="s">
        <v>61</v>
      </c>
      <c r="C20" s="355" t="s">
        <v>673</v>
      </c>
      <c r="D20" s="354" t="s">
        <v>72</v>
      </c>
      <c r="E20" s="351">
        <v>2000000000</v>
      </c>
      <c r="F20" s="341"/>
      <c r="G20" s="342" t="s">
        <v>672</v>
      </c>
      <c r="H20" s="347" t="s">
        <v>65</v>
      </c>
      <c r="I20" s="1856"/>
      <c r="J20" s="339">
        <f>+K20-15</f>
        <v>43176</v>
      </c>
      <c r="K20" s="330">
        <v>43191</v>
      </c>
      <c r="L20" s="330">
        <f>+K20+60</f>
        <v>43251</v>
      </c>
      <c r="M20" s="330">
        <f t="shared" si="5"/>
        <v>43281</v>
      </c>
      <c r="N20" s="331">
        <v>6</v>
      </c>
      <c r="O20" s="330">
        <f t="shared" si="6"/>
        <v>43341</v>
      </c>
      <c r="P20" s="329">
        <f>+M20+N20*30</f>
        <v>43461</v>
      </c>
    </row>
    <row r="21" spans="1:16" s="318" customFormat="1" ht="105" customHeight="1" x14ac:dyDescent="0.2">
      <c r="A21" s="328">
        <v>4</v>
      </c>
      <c r="B21" s="356" t="s">
        <v>61</v>
      </c>
      <c r="C21" s="355" t="s">
        <v>91</v>
      </c>
      <c r="D21" s="354" t="s">
        <v>92</v>
      </c>
      <c r="E21" s="351">
        <v>3000000000</v>
      </c>
      <c r="F21" s="341"/>
      <c r="G21" s="342" t="s">
        <v>669</v>
      </c>
      <c r="H21" s="347" t="s">
        <v>74</v>
      </c>
      <c r="I21" s="1856"/>
      <c r="J21" s="339">
        <f>+K21</f>
        <v>43101</v>
      </c>
      <c r="K21" s="330">
        <v>43101</v>
      </c>
      <c r="L21" s="330">
        <f>+K21</f>
        <v>43101</v>
      </c>
      <c r="M21" s="330">
        <f t="shared" si="5"/>
        <v>43131</v>
      </c>
      <c r="N21" s="331">
        <v>12</v>
      </c>
      <c r="O21" s="330">
        <f t="shared" si="6"/>
        <v>43191</v>
      </c>
      <c r="P21" s="329">
        <f>+M21+N21*30-30</f>
        <v>43461</v>
      </c>
    </row>
    <row r="22" spans="1:16" s="318" customFormat="1" ht="135" hidden="1" x14ac:dyDescent="0.2">
      <c r="A22" s="328">
        <v>4</v>
      </c>
      <c r="B22" s="341" t="s">
        <v>61</v>
      </c>
      <c r="C22" s="342" t="s">
        <v>93</v>
      </c>
      <c r="D22" s="344"/>
      <c r="E22" s="351">
        <f>9200000000*0</f>
        <v>0</v>
      </c>
      <c r="F22" s="341"/>
      <c r="G22" s="342"/>
      <c r="H22" s="347" t="s">
        <v>74</v>
      </c>
      <c r="I22" s="1856"/>
      <c r="J22" s="339">
        <f t="shared" ref="J22:J27" si="7">+K22-15</f>
        <v>43176</v>
      </c>
      <c r="K22" s="330">
        <v>43191</v>
      </c>
      <c r="L22" s="330">
        <f t="shared" ref="L22:L27" si="8">+K22+60</f>
        <v>43251</v>
      </c>
      <c r="M22" s="330">
        <f t="shared" si="5"/>
        <v>43281</v>
      </c>
      <c r="N22" s="331">
        <v>6</v>
      </c>
      <c r="O22" s="330">
        <f t="shared" si="6"/>
        <v>43341</v>
      </c>
      <c r="P22" s="329">
        <f t="shared" ref="P22:P27" si="9">+M22+N22*30</f>
        <v>43461</v>
      </c>
    </row>
    <row r="23" spans="1:16" s="318" customFormat="1" ht="150" hidden="1" x14ac:dyDescent="0.2">
      <c r="A23" s="328">
        <v>4</v>
      </c>
      <c r="B23" s="341" t="s">
        <v>61</v>
      </c>
      <c r="C23" s="342" t="s">
        <v>94</v>
      </c>
      <c r="D23" s="344"/>
      <c r="E23" s="351">
        <f>800000000*0</f>
        <v>0</v>
      </c>
      <c r="F23" s="341"/>
      <c r="G23" s="342"/>
      <c r="H23" s="347" t="s">
        <v>74</v>
      </c>
      <c r="I23" s="1856"/>
      <c r="J23" s="339">
        <f t="shared" si="7"/>
        <v>43176</v>
      </c>
      <c r="K23" s="330">
        <v>43191</v>
      </c>
      <c r="L23" s="330">
        <f t="shared" si="8"/>
        <v>43251</v>
      </c>
      <c r="M23" s="330">
        <f t="shared" si="5"/>
        <v>43281</v>
      </c>
      <c r="N23" s="331">
        <v>6</v>
      </c>
      <c r="O23" s="330">
        <f t="shared" si="6"/>
        <v>43341</v>
      </c>
      <c r="P23" s="329">
        <f t="shared" si="9"/>
        <v>43461</v>
      </c>
    </row>
    <row r="24" spans="1:16" s="318" customFormat="1" ht="75" x14ac:dyDescent="0.2">
      <c r="A24" s="328">
        <v>4</v>
      </c>
      <c r="B24" s="356" t="s">
        <v>61</v>
      </c>
      <c r="C24" s="355" t="s">
        <v>95</v>
      </c>
      <c r="D24" s="354" t="s">
        <v>287</v>
      </c>
      <c r="E24" s="351">
        <v>4600000000</v>
      </c>
      <c r="F24" s="341"/>
      <c r="G24" s="342" t="s">
        <v>64</v>
      </c>
      <c r="H24" s="347" t="s">
        <v>65</v>
      </c>
      <c r="I24" s="1856"/>
      <c r="J24" s="339">
        <f t="shared" si="7"/>
        <v>43176</v>
      </c>
      <c r="K24" s="330">
        <v>43191</v>
      </c>
      <c r="L24" s="330">
        <f t="shared" si="8"/>
        <v>43251</v>
      </c>
      <c r="M24" s="330">
        <f t="shared" si="5"/>
        <v>43281</v>
      </c>
      <c r="N24" s="331">
        <v>6</v>
      </c>
      <c r="O24" s="330">
        <f t="shared" si="6"/>
        <v>43341</v>
      </c>
      <c r="P24" s="329">
        <f t="shared" si="9"/>
        <v>43461</v>
      </c>
    </row>
    <row r="25" spans="1:16" s="318" customFormat="1" ht="75" x14ac:dyDescent="0.2">
      <c r="A25" s="328">
        <v>4</v>
      </c>
      <c r="B25" s="356" t="s">
        <v>61</v>
      </c>
      <c r="C25" s="355" t="s">
        <v>97</v>
      </c>
      <c r="D25" s="354" t="s">
        <v>287</v>
      </c>
      <c r="E25" s="351">
        <v>400000000</v>
      </c>
      <c r="F25" s="341"/>
      <c r="G25" s="342" t="s">
        <v>64</v>
      </c>
      <c r="H25" s="347" t="s">
        <v>65</v>
      </c>
      <c r="I25" s="1856"/>
      <c r="J25" s="339">
        <f t="shared" si="7"/>
        <v>43176</v>
      </c>
      <c r="K25" s="330">
        <v>43191</v>
      </c>
      <c r="L25" s="330">
        <f t="shared" si="8"/>
        <v>43251</v>
      </c>
      <c r="M25" s="330">
        <f t="shared" si="5"/>
        <v>43281</v>
      </c>
      <c r="N25" s="331">
        <v>6</v>
      </c>
      <c r="O25" s="330">
        <f t="shared" si="6"/>
        <v>43341</v>
      </c>
      <c r="P25" s="329">
        <f t="shared" si="9"/>
        <v>43461</v>
      </c>
    </row>
    <row r="26" spans="1:16" s="318" customFormat="1" ht="75" x14ac:dyDescent="0.2">
      <c r="A26" s="328">
        <v>4</v>
      </c>
      <c r="B26" s="356" t="s">
        <v>61</v>
      </c>
      <c r="C26" s="355" t="s">
        <v>98</v>
      </c>
      <c r="D26" s="354" t="s">
        <v>99</v>
      </c>
      <c r="E26" s="351">
        <v>12880000000</v>
      </c>
      <c r="F26" s="341"/>
      <c r="G26" s="342" t="s">
        <v>64</v>
      </c>
      <c r="H26" s="347" t="s">
        <v>65</v>
      </c>
      <c r="I26" s="1856"/>
      <c r="J26" s="339">
        <f t="shared" si="7"/>
        <v>43176</v>
      </c>
      <c r="K26" s="330">
        <v>43191</v>
      </c>
      <c r="L26" s="330">
        <f t="shared" si="8"/>
        <v>43251</v>
      </c>
      <c r="M26" s="330">
        <f t="shared" si="5"/>
        <v>43281</v>
      </c>
      <c r="N26" s="331">
        <v>6</v>
      </c>
      <c r="O26" s="330">
        <f t="shared" si="6"/>
        <v>43341</v>
      </c>
      <c r="P26" s="329">
        <f t="shared" si="9"/>
        <v>43461</v>
      </c>
    </row>
    <row r="27" spans="1:16" s="318" customFormat="1" ht="90" x14ac:dyDescent="0.2">
      <c r="A27" s="328">
        <v>4</v>
      </c>
      <c r="B27" s="356" t="s">
        <v>61</v>
      </c>
      <c r="C27" s="355" t="s">
        <v>100</v>
      </c>
      <c r="D27" s="354" t="s">
        <v>99</v>
      </c>
      <c r="E27" s="351">
        <v>1120000000</v>
      </c>
      <c r="F27" s="341"/>
      <c r="G27" s="342" t="s">
        <v>64</v>
      </c>
      <c r="H27" s="347" t="s">
        <v>65</v>
      </c>
      <c r="I27" s="1856"/>
      <c r="J27" s="339">
        <f t="shared" si="7"/>
        <v>43176</v>
      </c>
      <c r="K27" s="330">
        <v>43191</v>
      </c>
      <c r="L27" s="330">
        <f t="shared" si="8"/>
        <v>43251</v>
      </c>
      <c r="M27" s="330">
        <f t="shared" si="5"/>
        <v>43281</v>
      </c>
      <c r="N27" s="331">
        <v>6</v>
      </c>
      <c r="O27" s="330">
        <f t="shared" si="6"/>
        <v>43341</v>
      </c>
      <c r="P27" s="329">
        <f t="shared" si="9"/>
        <v>43461</v>
      </c>
    </row>
    <row r="28" spans="1:16" s="318" customFormat="1" ht="75" x14ac:dyDescent="0.2">
      <c r="A28" s="328">
        <v>4</v>
      </c>
      <c r="B28" s="341" t="s">
        <v>61</v>
      </c>
      <c r="C28" s="342" t="s">
        <v>569</v>
      </c>
      <c r="D28" s="344" t="s">
        <v>568</v>
      </c>
      <c r="E28" s="351">
        <v>15061153895</v>
      </c>
      <c r="F28" s="341"/>
      <c r="G28" s="342" t="s">
        <v>671</v>
      </c>
      <c r="H28" s="347" t="s">
        <v>74</v>
      </c>
      <c r="I28" s="1856"/>
      <c r="J28" s="339"/>
      <c r="K28" s="330"/>
      <c r="L28" s="330">
        <v>43282</v>
      </c>
      <c r="M28" s="330"/>
      <c r="N28" s="331"/>
      <c r="O28" s="330">
        <v>43313</v>
      </c>
      <c r="P28" s="329">
        <f>+O28*30</f>
        <v>1299390</v>
      </c>
    </row>
    <row r="29" spans="1:16" s="318" customFormat="1" ht="75" hidden="1" x14ac:dyDescent="0.2">
      <c r="A29" s="328">
        <v>4</v>
      </c>
      <c r="B29" s="341" t="s">
        <v>61</v>
      </c>
      <c r="C29" s="342" t="s">
        <v>101</v>
      </c>
      <c r="D29" s="344" t="s">
        <v>102</v>
      </c>
      <c r="E29" s="351">
        <f>5495400000*0</f>
        <v>0</v>
      </c>
      <c r="F29" s="341"/>
      <c r="G29" s="342"/>
      <c r="H29" s="347" t="s">
        <v>65</v>
      </c>
      <c r="I29" s="1856"/>
      <c r="J29" s="339">
        <f>+K29-15</f>
        <v>43206</v>
      </c>
      <c r="K29" s="330">
        <v>43221</v>
      </c>
      <c r="L29" s="330">
        <f t="shared" ref="L29:L39" si="10">+K29+60</f>
        <v>43281</v>
      </c>
      <c r="M29" s="330">
        <f t="shared" ref="M29:M41" si="11">+L29+30</f>
        <v>43311</v>
      </c>
      <c r="N29" s="331">
        <v>6</v>
      </c>
      <c r="O29" s="330">
        <f t="shared" ref="O29:O41" si="12">+M29+60</f>
        <v>43371</v>
      </c>
      <c r="P29" s="329">
        <f>+M29+N29*30-30</f>
        <v>43461</v>
      </c>
    </row>
    <row r="30" spans="1:16" s="318" customFormat="1" ht="105" x14ac:dyDescent="0.2">
      <c r="A30" s="328">
        <v>22</v>
      </c>
      <c r="B30" s="341" t="s">
        <v>103</v>
      </c>
      <c r="C30" s="342" t="s">
        <v>104</v>
      </c>
      <c r="D30" s="344" t="s">
        <v>80</v>
      </c>
      <c r="E30" s="351">
        <v>828000000</v>
      </c>
      <c r="F30" s="341"/>
      <c r="G30" s="342" t="s">
        <v>64</v>
      </c>
      <c r="H30" s="347" t="s">
        <v>65</v>
      </c>
      <c r="I30" s="1856" t="s">
        <v>565</v>
      </c>
      <c r="J30" s="339">
        <f>+K30</f>
        <v>43101</v>
      </c>
      <c r="K30" s="330">
        <v>43101</v>
      </c>
      <c r="L30" s="330">
        <f t="shared" si="10"/>
        <v>43161</v>
      </c>
      <c r="M30" s="330">
        <f t="shared" si="11"/>
        <v>43191</v>
      </c>
      <c r="N30" s="331">
        <v>9</v>
      </c>
      <c r="O30" s="330">
        <f t="shared" si="12"/>
        <v>43251</v>
      </c>
      <c r="P30" s="329">
        <f>+M30+N30*30</f>
        <v>43461</v>
      </c>
    </row>
    <row r="31" spans="1:16" s="318" customFormat="1" ht="105" x14ac:dyDescent="0.2">
      <c r="A31" s="328">
        <v>22</v>
      </c>
      <c r="B31" s="341" t="s">
        <v>103</v>
      </c>
      <c r="C31" s="342" t="s">
        <v>105</v>
      </c>
      <c r="D31" s="344" t="s">
        <v>80</v>
      </c>
      <c r="E31" s="351">
        <v>72000000</v>
      </c>
      <c r="F31" s="341"/>
      <c r="G31" s="342" t="s">
        <v>64</v>
      </c>
      <c r="H31" s="347" t="s">
        <v>65</v>
      </c>
      <c r="I31" s="1856"/>
      <c r="J31" s="339">
        <f>+K31</f>
        <v>43101</v>
      </c>
      <c r="K31" s="330">
        <v>43101</v>
      </c>
      <c r="L31" s="330">
        <f t="shared" si="10"/>
        <v>43161</v>
      </c>
      <c r="M31" s="330">
        <f t="shared" si="11"/>
        <v>43191</v>
      </c>
      <c r="N31" s="331">
        <v>9</v>
      </c>
      <c r="O31" s="330">
        <f t="shared" si="12"/>
        <v>43251</v>
      </c>
      <c r="P31" s="329">
        <f>+M31+N31*30</f>
        <v>43461</v>
      </c>
    </row>
    <row r="32" spans="1:16" s="318" customFormat="1" ht="105" x14ac:dyDescent="0.2">
      <c r="A32" s="328">
        <v>22</v>
      </c>
      <c r="B32" s="341" t="s">
        <v>103</v>
      </c>
      <c r="C32" s="342" t="s">
        <v>670</v>
      </c>
      <c r="D32" s="344" t="s">
        <v>80</v>
      </c>
      <c r="E32" s="351">
        <v>1458000000</v>
      </c>
      <c r="F32" s="341"/>
      <c r="G32" s="342" t="s">
        <v>64</v>
      </c>
      <c r="H32" s="347" t="s">
        <v>65</v>
      </c>
      <c r="I32" s="1856"/>
      <c r="J32" s="339">
        <f>+K32</f>
        <v>43101</v>
      </c>
      <c r="K32" s="330">
        <v>43101</v>
      </c>
      <c r="L32" s="330">
        <f t="shared" si="10"/>
        <v>43161</v>
      </c>
      <c r="M32" s="330">
        <f t="shared" si="11"/>
        <v>43191</v>
      </c>
      <c r="N32" s="331">
        <v>8</v>
      </c>
      <c r="O32" s="330">
        <f t="shared" si="12"/>
        <v>43251</v>
      </c>
      <c r="P32" s="329">
        <f>+M32+N32*30</f>
        <v>43431</v>
      </c>
    </row>
    <row r="33" spans="1:16" s="318" customFormat="1" ht="105" x14ac:dyDescent="0.2">
      <c r="A33" s="328">
        <v>22</v>
      </c>
      <c r="B33" s="341" t="s">
        <v>103</v>
      </c>
      <c r="C33" s="342" t="s">
        <v>106</v>
      </c>
      <c r="D33" s="344" t="s">
        <v>80</v>
      </c>
      <c r="E33" s="351">
        <v>4658880000</v>
      </c>
      <c r="F33" s="341"/>
      <c r="G33" s="342" t="s">
        <v>64</v>
      </c>
      <c r="H33" s="347" t="s">
        <v>65</v>
      </c>
      <c r="I33" s="1856"/>
      <c r="J33" s="339">
        <f>+K33</f>
        <v>43101</v>
      </c>
      <c r="K33" s="330">
        <v>43101</v>
      </c>
      <c r="L33" s="330">
        <f t="shared" si="10"/>
        <v>43161</v>
      </c>
      <c r="M33" s="330">
        <f t="shared" si="11"/>
        <v>43191</v>
      </c>
      <c r="N33" s="331">
        <v>8</v>
      </c>
      <c r="O33" s="330">
        <f t="shared" si="12"/>
        <v>43251</v>
      </c>
      <c r="P33" s="329">
        <f>+M33+N33*30</f>
        <v>43431</v>
      </c>
    </row>
    <row r="34" spans="1:16" s="318" customFormat="1" ht="105" x14ac:dyDescent="0.2">
      <c r="A34" s="328">
        <v>22</v>
      </c>
      <c r="B34" s="341" t="s">
        <v>103</v>
      </c>
      <c r="C34" s="342" t="s">
        <v>107</v>
      </c>
      <c r="D34" s="344" t="s">
        <v>80</v>
      </c>
      <c r="E34" s="351">
        <v>405120000</v>
      </c>
      <c r="F34" s="341"/>
      <c r="G34" s="342" t="s">
        <v>64</v>
      </c>
      <c r="H34" s="347" t="s">
        <v>65</v>
      </c>
      <c r="I34" s="1856"/>
      <c r="J34" s="339">
        <f>+K34</f>
        <v>43101</v>
      </c>
      <c r="K34" s="330">
        <v>43101</v>
      </c>
      <c r="L34" s="330">
        <f t="shared" si="10"/>
        <v>43161</v>
      </c>
      <c r="M34" s="330">
        <f t="shared" si="11"/>
        <v>43191</v>
      </c>
      <c r="N34" s="331">
        <v>8</v>
      </c>
      <c r="O34" s="330">
        <f t="shared" si="12"/>
        <v>43251</v>
      </c>
      <c r="P34" s="329">
        <f>+M34+N34*30</f>
        <v>43431</v>
      </c>
    </row>
    <row r="35" spans="1:16" s="318" customFormat="1" ht="105" x14ac:dyDescent="0.2">
      <c r="A35" s="328">
        <v>22</v>
      </c>
      <c r="B35" s="341" t="s">
        <v>103</v>
      </c>
      <c r="C35" s="342" t="s">
        <v>108</v>
      </c>
      <c r="D35" s="344" t="s">
        <v>80</v>
      </c>
      <c r="E35" s="351">
        <v>11295760000</v>
      </c>
      <c r="F35" s="341"/>
      <c r="G35" s="342" t="s">
        <v>64</v>
      </c>
      <c r="H35" s="347" t="s">
        <v>65</v>
      </c>
      <c r="I35" s="1856"/>
      <c r="J35" s="339">
        <f>+K35-15</f>
        <v>43206</v>
      </c>
      <c r="K35" s="330">
        <v>43221</v>
      </c>
      <c r="L35" s="330">
        <f t="shared" si="10"/>
        <v>43281</v>
      </c>
      <c r="M35" s="330">
        <f t="shared" si="11"/>
        <v>43311</v>
      </c>
      <c r="N35" s="331">
        <v>6</v>
      </c>
      <c r="O35" s="330">
        <f t="shared" si="12"/>
        <v>43371</v>
      </c>
      <c r="P35" s="329">
        <f t="shared" ref="P35:P40" si="13">+M35+N35*30-30</f>
        <v>43461</v>
      </c>
    </row>
    <row r="36" spans="1:16" s="318" customFormat="1" ht="105" x14ac:dyDescent="0.2">
      <c r="A36" s="328">
        <v>22</v>
      </c>
      <c r="B36" s="341" t="s">
        <v>103</v>
      </c>
      <c r="C36" s="342" t="s">
        <v>109</v>
      </c>
      <c r="D36" s="344" t="s">
        <v>80</v>
      </c>
      <c r="E36" s="351">
        <v>982240000</v>
      </c>
      <c r="F36" s="341"/>
      <c r="G36" s="342" t="s">
        <v>64</v>
      </c>
      <c r="H36" s="347" t="s">
        <v>65</v>
      </c>
      <c r="I36" s="1856"/>
      <c r="J36" s="339">
        <f>+K36-15</f>
        <v>43206</v>
      </c>
      <c r="K36" s="330">
        <v>43221</v>
      </c>
      <c r="L36" s="330">
        <f t="shared" si="10"/>
        <v>43281</v>
      </c>
      <c r="M36" s="330">
        <f t="shared" si="11"/>
        <v>43311</v>
      </c>
      <c r="N36" s="331">
        <v>6</v>
      </c>
      <c r="O36" s="330">
        <f t="shared" si="12"/>
        <v>43371</v>
      </c>
      <c r="P36" s="329">
        <f t="shared" si="13"/>
        <v>43461</v>
      </c>
    </row>
    <row r="37" spans="1:16" s="318" customFormat="1" ht="105" x14ac:dyDescent="0.2">
      <c r="A37" s="328">
        <v>22</v>
      </c>
      <c r="B37" s="341" t="s">
        <v>103</v>
      </c>
      <c r="C37" s="342" t="s">
        <v>110</v>
      </c>
      <c r="D37" s="344" t="s">
        <v>80</v>
      </c>
      <c r="E37" s="351">
        <v>300000000</v>
      </c>
      <c r="F37" s="341"/>
      <c r="G37" s="342"/>
      <c r="H37" s="347" t="s">
        <v>65</v>
      </c>
      <c r="I37" s="1856"/>
      <c r="J37" s="339">
        <f>+K37-15</f>
        <v>43206</v>
      </c>
      <c r="K37" s="330">
        <v>43221</v>
      </c>
      <c r="L37" s="330">
        <f t="shared" si="10"/>
        <v>43281</v>
      </c>
      <c r="M37" s="330">
        <f t="shared" si="11"/>
        <v>43311</v>
      </c>
      <c r="N37" s="331">
        <v>6</v>
      </c>
      <c r="O37" s="330">
        <f t="shared" si="12"/>
        <v>43371</v>
      </c>
      <c r="P37" s="329">
        <f t="shared" si="13"/>
        <v>43461</v>
      </c>
    </row>
    <row r="38" spans="1:16" s="318" customFormat="1" ht="90" x14ac:dyDescent="0.2">
      <c r="A38" s="328">
        <v>18</v>
      </c>
      <c r="B38" s="341" t="s">
        <v>111</v>
      </c>
      <c r="C38" s="342" t="s">
        <v>112</v>
      </c>
      <c r="D38" s="344" t="s">
        <v>179</v>
      </c>
      <c r="E38" s="343">
        <v>6000000000</v>
      </c>
      <c r="F38" s="341"/>
      <c r="G38" s="345" t="s">
        <v>567</v>
      </c>
      <c r="H38" s="345" t="s">
        <v>560</v>
      </c>
      <c r="I38" s="352"/>
      <c r="J38" s="339">
        <f>+K38-15</f>
        <v>43206</v>
      </c>
      <c r="K38" s="330">
        <v>43221</v>
      </c>
      <c r="L38" s="330">
        <f t="shared" si="10"/>
        <v>43281</v>
      </c>
      <c r="M38" s="330">
        <f t="shared" si="11"/>
        <v>43311</v>
      </c>
      <c r="N38" s="331">
        <v>6</v>
      </c>
      <c r="O38" s="330">
        <f t="shared" si="12"/>
        <v>43371</v>
      </c>
      <c r="P38" s="329">
        <f t="shared" si="13"/>
        <v>43461</v>
      </c>
    </row>
    <row r="39" spans="1:16" s="318" customFormat="1" ht="105" x14ac:dyDescent="0.2">
      <c r="A39" s="328">
        <v>10</v>
      </c>
      <c r="B39" s="341" t="s">
        <v>113</v>
      </c>
      <c r="C39" s="342" t="s">
        <v>112</v>
      </c>
      <c r="D39" s="344" t="s">
        <v>179</v>
      </c>
      <c r="E39" s="343">
        <v>4500000000</v>
      </c>
      <c r="F39" s="341"/>
      <c r="G39" s="353" t="s">
        <v>566</v>
      </c>
      <c r="H39" s="353" t="s">
        <v>560</v>
      </c>
      <c r="I39" s="352"/>
      <c r="J39" s="339">
        <f>+K39-15</f>
        <v>43206</v>
      </c>
      <c r="K39" s="330">
        <v>43221</v>
      </c>
      <c r="L39" s="330">
        <f t="shared" si="10"/>
        <v>43281</v>
      </c>
      <c r="M39" s="330">
        <f t="shared" si="11"/>
        <v>43311</v>
      </c>
      <c r="N39" s="331">
        <v>6</v>
      </c>
      <c r="O39" s="330">
        <f t="shared" si="12"/>
        <v>43371</v>
      </c>
      <c r="P39" s="329">
        <f t="shared" si="13"/>
        <v>43461</v>
      </c>
    </row>
    <row r="40" spans="1:16" s="318" customFormat="1" ht="105" customHeight="1" x14ac:dyDescent="0.2">
      <c r="A40" s="328">
        <v>19</v>
      </c>
      <c r="B40" s="341" t="s">
        <v>114</v>
      </c>
      <c r="C40" s="342" t="s">
        <v>91</v>
      </c>
      <c r="D40" s="344" t="s">
        <v>92</v>
      </c>
      <c r="E40" s="351">
        <v>2800000000</v>
      </c>
      <c r="F40" s="341"/>
      <c r="G40" s="342" t="s">
        <v>669</v>
      </c>
      <c r="H40" s="347" t="s">
        <v>74</v>
      </c>
      <c r="I40" s="1856" t="s">
        <v>565</v>
      </c>
      <c r="J40" s="339">
        <f>+K40</f>
        <v>43101</v>
      </c>
      <c r="K40" s="330">
        <v>43101</v>
      </c>
      <c r="L40" s="330">
        <f>+K40</f>
        <v>43101</v>
      </c>
      <c r="M40" s="330">
        <f t="shared" si="11"/>
        <v>43131</v>
      </c>
      <c r="N40" s="331">
        <v>12</v>
      </c>
      <c r="O40" s="330">
        <f t="shared" si="12"/>
        <v>43191</v>
      </c>
      <c r="P40" s="329">
        <f t="shared" si="13"/>
        <v>43461</v>
      </c>
    </row>
    <row r="41" spans="1:16" s="318" customFormat="1" ht="105" customHeight="1" x14ac:dyDescent="0.2">
      <c r="A41" s="328">
        <v>19</v>
      </c>
      <c r="B41" s="341" t="s">
        <v>114</v>
      </c>
      <c r="C41" s="342" t="s">
        <v>564</v>
      </c>
      <c r="D41" s="350" t="s">
        <v>92</v>
      </c>
      <c r="E41" s="343">
        <v>5444467776</v>
      </c>
      <c r="F41" s="336"/>
      <c r="G41" s="342" t="s">
        <v>668</v>
      </c>
      <c r="H41" s="347" t="s">
        <v>74</v>
      </c>
      <c r="I41" s="1856"/>
      <c r="J41" s="339">
        <f>+K41-15</f>
        <v>43145</v>
      </c>
      <c r="K41" s="330">
        <v>43160</v>
      </c>
      <c r="L41" s="330">
        <f>+K41+60</f>
        <v>43220</v>
      </c>
      <c r="M41" s="330">
        <f t="shared" si="11"/>
        <v>43250</v>
      </c>
      <c r="N41" s="331">
        <v>5</v>
      </c>
      <c r="O41" s="330">
        <f t="shared" si="12"/>
        <v>43310</v>
      </c>
      <c r="P41" s="329">
        <f>+M41+N41*30</f>
        <v>43400</v>
      </c>
    </row>
    <row r="42" spans="1:16" s="318" customFormat="1" ht="90" x14ac:dyDescent="0.2">
      <c r="A42" s="328">
        <v>19</v>
      </c>
      <c r="B42" s="341" t="s">
        <v>114</v>
      </c>
      <c r="C42" s="342" t="s">
        <v>82</v>
      </c>
      <c r="D42" s="350" t="s">
        <v>83</v>
      </c>
      <c r="E42" s="349">
        <v>19760000000</v>
      </c>
      <c r="F42" s="348" t="s">
        <v>84</v>
      </c>
      <c r="G42" s="342" t="s">
        <v>64</v>
      </c>
      <c r="H42" s="347" t="s">
        <v>74</v>
      </c>
      <c r="I42" s="1856"/>
      <c r="J42" s="339"/>
      <c r="K42" s="330"/>
      <c r="L42" s="330"/>
      <c r="M42" s="330">
        <v>43101</v>
      </c>
      <c r="N42" s="330"/>
      <c r="O42" s="330"/>
      <c r="P42" s="329">
        <v>43312</v>
      </c>
    </row>
    <row r="43" spans="1:16" s="318" customFormat="1" ht="90" x14ac:dyDescent="0.2">
      <c r="A43" s="328">
        <v>19</v>
      </c>
      <c r="B43" s="341" t="s">
        <v>114</v>
      </c>
      <c r="C43" s="342" t="s">
        <v>115</v>
      </c>
      <c r="D43" s="344" t="s">
        <v>287</v>
      </c>
      <c r="E43" s="349">
        <v>14789599588</v>
      </c>
      <c r="F43" s="348" t="s">
        <v>84</v>
      </c>
      <c r="G43" s="342" t="s">
        <v>667</v>
      </c>
      <c r="H43" s="347" t="s">
        <v>74</v>
      </c>
      <c r="I43" s="1856"/>
      <c r="J43" s="339"/>
      <c r="K43" s="330"/>
      <c r="L43" s="330"/>
      <c r="M43" s="330">
        <v>43101</v>
      </c>
      <c r="N43" s="330"/>
      <c r="O43" s="330"/>
      <c r="P43" s="329">
        <v>43312</v>
      </c>
    </row>
    <row r="44" spans="1:16" s="318" customFormat="1" ht="90" x14ac:dyDescent="0.2">
      <c r="A44" s="328">
        <v>19</v>
      </c>
      <c r="B44" s="341" t="s">
        <v>114</v>
      </c>
      <c r="C44" s="342" t="s">
        <v>116</v>
      </c>
      <c r="D44" s="344" t="s">
        <v>287</v>
      </c>
      <c r="E44" s="349">
        <v>3128932636</v>
      </c>
      <c r="F44" s="348" t="s">
        <v>84</v>
      </c>
      <c r="G44" s="342" t="s">
        <v>667</v>
      </c>
      <c r="H44" s="347" t="s">
        <v>74</v>
      </c>
      <c r="I44" s="1856"/>
      <c r="J44" s="339"/>
      <c r="K44" s="330"/>
      <c r="L44" s="330"/>
      <c r="M44" s="330">
        <v>43101</v>
      </c>
      <c r="N44" s="330"/>
      <c r="O44" s="330"/>
      <c r="P44" s="329">
        <v>43312</v>
      </c>
    </row>
    <row r="45" spans="1:16" s="318" customFormat="1" ht="90" x14ac:dyDescent="0.2">
      <c r="A45" s="328">
        <v>19</v>
      </c>
      <c r="B45" s="341" t="s">
        <v>114</v>
      </c>
      <c r="C45" s="342" t="s">
        <v>563</v>
      </c>
      <c r="D45" s="344" t="s">
        <v>561</v>
      </c>
      <c r="E45" s="349">
        <v>6160000000</v>
      </c>
      <c r="F45" s="348" t="s">
        <v>84</v>
      </c>
      <c r="G45" s="342" t="s">
        <v>64</v>
      </c>
      <c r="H45" s="347" t="s">
        <v>65</v>
      </c>
      <c r="I45" s="1856"/>
      <c r="J45" s="339">
        <f t="shared" ref="J45:J91" si="14">+K45-15</f>
        <v>43176</v>
      </c>
      <c r="K45" s="330">
        <v>43191</v>
      </c>
      <c r="L45" s="330">
        <f t="shared" ref="L45:L91" si="15">+K45+60</f>
        <v>43251</v>
      </c>
      <c r="M45" s="330">
        <f t="shared" ref="M45:M91" si="16">+L45+30</f>
        <v>43281</v>
      </c>
      <c r="N45" s="331">
        <v>6</v>
      </c>
      <c r="O45" s="330">
        <f t="shared" ref="O45:O91" si="17">+M45+60</f>
        <v>43341</v>
      </c>
      <c r="P45" s="329">
        <f t="shared" ref="P45:P91" si="18">+M45+N45*30</f>
        <v>43461</v>
      </c>
    </row>
    <row r="46" spans="1:16" s="318" customFormat="1" ht="90" x14ac:dyDescent="0.2">
      <c r="A46" s="328">
        <v>19</v>
      </c>
      <c r="B46" s="341" t="s">
        <v>114</v>
      </c>
      <c r="C46" s="342" t="s">
        <v>562</v>
      </c>
      <c r="D46" s="344" t="s">
        <v>561</v>
      </c>
      <c r="E46" s="349">
        <v>840000000</v>
      </c>
      <c r="F46" s="348" t="s">
        <v>84</v>
      </c>
      <c r="G46" s="342" t="s">
        <v>64</v>
      </c>
      <c r="H46" s="347" t="s">
        <v>65</v>
      </c>
      <c r="I46" s="1856"/>
      <c r="J46" s="339">
        <f t="shared" si="14"/>
        <v>43176</v>
      </c>
      <c r="K46" s="330">
        <v>43191</v>
      </c>
      <c r="L46" s="330">
        <f t="shared" si="15"/>
        <v>43251</v>
      </c>
      <c r="M46" s="330">
        <f t="shared" si="16"/>
        <v>43281</v>
      </c>
      <c r="N46" s="331">
        <v>6</v>
      </c>
      <c r="O46" s="330">
        <f t="shared" si="17"/>
        <v>43341</v>
      </c>
      <c r="P46" s="329">
        <f t="shared" si="18"/>
        <v>43461</v>
      </c>
    </row>
    <row r="47" spans="1:16" s="318" customFormat="1" ht="90" x14ac:dyDescent="0.2">
      <c r="A47" s="328">
        <v>19</v>
      </c>
      <c r="B47" s="341" t="s">
        <v>114</v>
      </c>
      <c r="C47" s="342" t="s">
        <v>117</v>
      </c>
      <c r="D47" s="344" t="s">
        <v>118</v>
      </c>
      <c r="E47" s="343">
        <v>1840000000</v>
      </c>
      <c r="F47" s="341"/>
      <c r="G47" s="342" t="s">
        <v>64</v>
      </c>
      <c r="H47" s="347" t="s">
        <v>65</v>
      </c>
      <c r="I47" s="1856"/>
      <c r="J47" s="339">
        <f t="shared" si="14"/>
        <v>43176</v>
      </c>
      <c r="K47" s="330">
        <v>43191</v>
      </c>
      <c r="L47" s="330">
        <f t="shared" si="15"/>
        <v>43251</v>
      </c>
      <c r="M47" s="330">
        <f t="shared" si="16"/>
        <v>43281</v>
      </c>
      <c r="N47" s="331">
        <v>6</v>
      </c>
      <c r="O47" s="330">
        <f t="shared" si="17"/>
        <v>43341</v>
      </c>
      <c r="P47" s="329">
        <f t="shared" si="18"/>
        <v>43461</v>
      </c>
    </row>
    <row r="48" spans="1:16" s="318" customFormat="1" ht="90" x14ac:dyDescent="0.2">
      <c r="A48" s="328">
        <v>19</v>
      </c>
      <c r="B48" s="341" t="s">
        <v>114</v>
      </c>
      <c r="C48" s="342" t="s">
        <v>119</v>
      </c>
      <c r="D48" s="344" t="s">
        <v>120</v>
      </c>
      <c r="E48" s="343">
        <v>1840000000</v>
      </c>
      <c r="F48" s="341"/>
      <c r="G48" s="342" t="s">
        <v>64</v>
      </c>
      <c r="H48" s="347" t="s">
        <v>65</v>
      </c>
      <c r="I48" s="1856"/>
      <c r="J48" s="339">
        <f t="shared" si="14"/>
        <v>43176</v>
      </c>
      <c r="K48" s="330">
        <v>43191</v>
      </c>
      <c r="L48" s="330">
        <f t="shared" si="15"/>
        <v>43251</v>
      </c>
      <c r="M48" s="330">
        <f t="shared" si="16"/>
        <v>43281</v>
      </c>
      <c r="N48" s="331">
        <v>6</v>
      </c>
      <c r="O48" s="330">
        <f t="shared" si="17"/>
        <v>43341</v>
      </c>
      <c r="P48" s="329">
        <f t="shared" si="18"/>
        <v>43461</v>
      </c>
    </row>
    <row r="49" spans="1:16" s="318" customFormat="1" ht="90" x14ac:dyDescent="0.2">
      <c r="A49" s="328">
        <v>19</v>
      </c>
      <c r="B49" s="341" t="s">
        <v>114</v>
      </c>
      <c r="C49" s="342" t="s">
        <v>121</v>
      </c>
      <c r="D49" s="344" t="s">
        <v>122</v>
      </c>
      <c r="E49" s="343">
        <v>1840000000</v>
      </c>
      <c r="F49" s="341"/>
      <c r="G49" s="342" t="s">
        <v>64</v>
      </c>
      <c r="H49" s="347" t="s">
        <v>65</v>
      </c>
      <c r="I49" s="1856"/>
      <c r="J49" s="339">
        <f t="shared" si="14"/>
        <v>43176</v>
      </c>
      <c r="K49" s="330">
        <v>43191</v>
      </c>
      <c r="L49" s="330">
        <f t="shared" si="15"/>
        <v>43251</v>
      </c>
      <c r="M49" s="330">
        <f t="shared" si="16"/>
        <v>43281</v>
      </c>
      <c r="N49" s="331">
        <v>6</v>
      </c>
      <c r="O49" s="330">
        <f t="shared" si="17"/>
        <v>43341</v>
      </c>
      <c r="P49" s="329">
        <f t="shared" si="18"/>
        <v>43461</v>
      </c>
    </row>
    <row r="50" spans="1:16" s="318" customFormat="1" ht="90" x14ac:dyDescent="0.2">
      <c r="A50" s="328">
        <v>19</v>
      </c>
      <c r="B50" s="341" t="s">
        <v>114</v>
      </c>
      <c r="C50" s="342" t="s">
        <v>123</v>
      </c>
      <c r="D50" s="344" t="s">
        <v>124</v>
      </c>
      <c r="E50" s="343">
        <v>1840000000</v>
      </c>
      <c r="F50" s="341"/>
      <c r="G50" s="342" t="s">
        <v>64</v>
      </c>
      <c r="H50" s="347" t="s">
        <v>65</v>
      </c>
      <c r="I50" s="1856"/>
      <c r="J50" s="339">
        <f t="shared" si="14"/>
        <v>43176</v>
      </c>
      <c r="K50" s="330">
        <v>43191</v>
      </c>
      <c r="L50" s="330">
        <f t="shared" si="15"/>
        <v>43251</v>
      </c>
      <c r="M50" s="330">
        <f t="shared" si="16"/>
        <v>43281</v>
      </c>
      <c r="N50" s="331">
        <v>6</v>
      </c>
      <c r="O50" s="330">
        <f t="shared" si="17"/>
        <v>43341</v>
      </c>
      <c r="P50" s="329">
        <f t="shared" si="18"/>
        <v>43461</v>
      </c>
    </row>
    <row r="51" spans="1:16" s="318" customFormat="1" ht="90" x14ac:dyDescent="0.2">
      <c r="A51" s="328">
        <v>19</v>
      </c>
      <c r="B51" s="341" t="s">
        <v>114</v>
      </c>
      <c r="C51" s="342" t="s">
        <v>125</v>
      </c>
      <c r="D51" s="344" t="s">
        <v>126</v>
      </c>
      <c r="E51" s="343">
        <v>1840000000</v>
      </c>
      <c r="F51" s="341"/>
      <c r="G51" s="342" t="s">
        <v>64</v>
      </c>
      <c r="H51" s="347" t="s">
        <v>65</v>
      </c>
      <c r="I51" s="1856"/>
      <c r="J51" s="339">
        <f t="shared" si="14"/>
        <v>43176</v>
      </c>
      <c r="K51" s="330">
        <v>43191</v>
      </c>
      <c r="L51" s="330">
        <f t="shared" si="15"/>
        <v>43251</v>
      </c>
      <c r="M51" s="330">
        <f t="shared" si="16"/>
        <v>43281</v>
      </c>
      <c r="N51" s="331">
        <v>6</v>
      </c>
      <c r="O51" s="330">
        <f t="shared" si="17"/>
        <v>43341</v>
      </c>
      <c r="P51" s="329">
        <f t="shared" si="18"/>
        <v>43461</v>
      </c>
    </row>
    <row r="52" spans="1:16" s="318" customFormat="1" ht="90" x14ac:dyDescent="0.2">
      <c r="A52" s="328">
        <v>19</v>
      </c>
      <c r="B52" s="341" t="s">
        <v>114</v>
      </c>
      <c r="C52" s="342" t="s">
        <v>127</v>
      </c>
      <c r="D52" s="344" t="s">
        <v>128</v>
      </c>
      <c r="E52" s="343">
        <v>1840000000</v>
      </c>
      <c r="F52" s="341"/>
      <c r="G52" s="342" t="s">
        <v>64</v>
      </c>
      <c r="H52" s="347" t="s">
        <v>65</v>
      </c>
      <c r="I52" s="1856"/>
      <c r="J52" s="339">
        <f t="shared" si="14"/>
        <v>43176</v>
      </c>
      <c r="K52" s="330">
        <v>43191</v>
      </c>
      <c r="L52" s="330">
        <f t="shared" si="15"/>
        <v>43251</v>
      </c>
      <c r="M52" s="330">
        <f t="shared" si="16"/>
        <v>43281</v>
      </c>
      <c r="N52" s="331">
        <v>6</v>
      </c>
      <c r="O52" s="330">
        <f t="shared" si="17"/>
        <v>43341</v>
      </c>
      <c r="P52" s="329">
        <f t="shared" si="18"/>
        <v>43461</v>
      </c>
    </row>
    <row r="53" spans="1:16" s="318" customFormat="1" ht="90" x14ac:dyDescent="0.2">
      <c r="A53" s="328">
        <v>19</v>
      </c>
      <c r="B53" s="341" t="s">
        <v>114</v>
      </c>
      <c r="C53" s="342" t="s">
        <v>129</v>
      </c>
      <c r="D53" s="344" t="s">
        <v>130</v>
      </c>
      <c r="E53" s="343">
        <v>1840000000</v>
      </c>
      <c r="F53" s="341"/>
      <c r="G53" s="342" t="s">
        <v>64</v>
      </c>
      <c r="H53" s="347" t="s">
        <v>65</v>
      </c>
      <c r="I53" s="1856"/>
      <c r="J53" s="339">
        <f t="shared" si="14"/>
        <v>43176</v>
      </c>
      <c r="K53" s="330">
        <v>43191</v>
      </c>
      <c r="L53" s="330">
        <f t="shared" si="15"/>
        <v>43251</v>
      </c>
      <c r="M53" s="330">
        <f t="shared" si="16"/>
        <v>43281</v>
      </c>
      <c r="N53" s="331">
        <v>6</v>
      </c>
      <c r="O53" s="330">
        <f t="shared" si="17"/>
        <v>43341</v>
      </c>
      <c r="P53" s="329">
        <f t="shared" si="18"/>
        <v>43461</v>
      </c>
    </row>
    <row r="54" spans="1:16" s="318" customFormat="1" ht="90" x14ac:dyDescent="0.2">
      <c r="A54" s="328">
        <v>19</v>
      </c>
      <c r="B54" s="341" t="s">
        <v>114</v>
      </c>
      <c r="C54" s="342" t="s">
        <v>131</v>
      </c>
      <c r="D54" s="344" t="s">
        <v>118</v>
      </c>
      <c r="E54" s="343">
        <v>160000000</v>
      </c>
      <c r="F54" s="341"/>
      <c r="G54" s="342" t="s">
        <v>64</v>
      </c>
      <c r="H54" s="347" t="s">
        <v>65</v>
      </c>
      <c r="I54" s="1856"/>
      <c r="J54" s="339">
        <f t="shared" si="14"/>
        <v>43176</v>
      </c>
      <c r="K54" s="330">
        <v>43191</v>
      </c>
      <c r="L54" s="330">
        <f t="shared" si="15"/>
        <v>43251</v>
      </c>
      <c r="M54" s="330">
        <f t="shared" si="16"/>
        <v>43281</v>
      </c>
      <c r="N54" s="331">
        <v>6</v>
      </c>
      <c r="O54" s="330">
        <f t="shared" si="17"/>
        <v>43341</v>
      </c>
      <c r="P54" s="329">
        <f t="shared" si="18"/>
        <v>43461</v>
      </c>
    </row>
    <row r="55" spans="1:16" s="318" customFormat="1" ht="90" x14ac:dyDescent="0.2">
      <c r="A55" s="328">
        <v>19</v>
      </c>
      <c r="B55" s="341" t="s">
        <v>114</v>
      </c>
      <c r="C55" s="342" t="s">
        <v>132</v>
      </c>
      <c r="D55" s="344" t="s">
        <v>120</v>
      </c>
      <c r="E55" s="343">
        <v>160000000</v>
      </c>
      <c r="F55" s="341"/>
      <c r="G55" s="342" t="s">
        <v>64</v>
      </c>
      <c r="H55" s="347" t="s">
        <v>65</v>
      </c>
      <c r="I55" s="1856"/>
      <c r="J55" s="339">
        <f t="shared" si="14"/>
        <v>43176</v>
      </c>
      <c r="K55" s="330">
        <v>43191</v>
      </c>
      <c r="L55" s="330">
        <f t="shared" si="15"/>
        <v>43251</v>
      </c>
      <c r="M55" s="330">
        <f t="shared" si="16"/>
        <v>43281</v>
      </c>
      <c r="N55" s="331">
        <v>6</v>
      </c>
      <c r="O55" s="330">
        <f t="shared" si="17"/>
        <v>43341</v>
      </c>
      <c r="P55" s="329">
        <f t="shared" si="18"/>
        <v>43461</v>
      </c>
    </row>
    <row r="56" spans="1:16" s="318" customFormat="1" ht="90" x14ac:dyDescent="0.2">
      <c r="A56" s="328">
        <v>19</v>
      </c>
      <c r="B56" s="341" t="s">
        <v>114</v>
      </c>
      <c r="C56" s="342" t="s">
        <v>133</v>
      </c>
      <c r="D56" s="344" t="s">
        <v>122</v>
      </c>
      <c r="E56" s="343">
        <v>160000000</v>
      </c>
      <c r="F56" s="341"/>
      <c r="G56" s="342" t="s">
        <v>64</v>
      </c>
      <c r="H56" s="347" t="s">
        <v>65</v>
      </c>
      <c r="I56" s="1856"/>
      <c r="J56" s="339">
        <f t="shared" si="14"/>
        <v>43176</v>
      </c>
      <c r="K56" s="330">
        <v>43191</v>
      </c>
      <c r="L56" s="330">
        <f t="shared" si="15"/>
        <v>43251</v>
      </c>
      <c r="M56" s="330">
        <f t="shared" si="16"/>
        <v>43281</v>
      </c>
      <c r="N56" s="331">
        <v>6</v>
      </c>
      <c r="O56" s="330">
        <f t="shared" si="17"/>
        <v>43341</v>
      </c>
      <c r="P56" s="329">
        <f t="shared" si="18"/>
        <v>43461</v>
      </c>
    </row>
    <row r="57" spans="1:16" s="318" customFormat="1" ht="90" x14ac:dyDescent="0.2">
      <c r="A57" s="328">
        <v>19</v>
      </c>
      <c r="B57" s="341" t="s">
        <v>114</v>
      </c>
      <c r="C57" s="342" t="s">
        <v>134</v>
      </c>
      <c r="D57" s="344" t="s">
        <v>124</v>
      </c>
      <c r="E57" s="343">
        <v>160000000</v>
      </c>
      <c r="F57" s="341"/>
      <c r="G57" s="342" t="s">
        <v>64</v>
      </c>
      <c r="H57" s="347" t="s">
        <v>65</v>
      </c>
      <c r="I57" s="1856"/>
      <c r="J57" s="339">
        <f t="shared" si="14"/>
        <v>43176</v>
      </c>
      <c r="K57" s="330">
        <v>43191</v>
      </c>
      <c r="L57" s="330">
        <f t="shared" si="15"/>
        <v>43251</v>
      </c>
      <c r="M57" s="330">
        <f t="shared" si="16"/>
        <v>43281</v>
      </c>
      <c r="N57" s="331">
        <v>6</v>
      </c>
      <c r="O57" s="330">
        <f t="shared" si="17"/>
        <v>43341</v>
      </c>
      <c r="P57" s="329">
        <f t="shared" si="18"/>
        <v>43461</v>
      </c>
    </row>
    <row r="58" spans="1:16" s="318" customFormat="1" ht="90" x14ac:dyDescent="0.2">
      <c r="A58" s="328">
        <v>19</v>
      </c>
      <c r="B58" s="341" t="s">
        <v>114</v>
      </c>
      <c r="C58" s="342" t="s">
        <v>135</v>
      </c>
      <c r="D58" s="344" t="s">
        <v>126</v>
      </c>
      <c r="E58" s="343">
        <v>160000000</v>
      </c>
      <c r="F58" s="341"/>
      <c r="G58" s="342" t="s">
        <v>64</v>
      </c>
      <c r="H58" s="347" t="s">
        <v>65</v>
      </c>
      <c r="I58" s="1856"/>
      <c r="J58" s="339">
        <f t="shared" si="14"/>
        <v>43176</v>
      </c>
      <c r="K58" s="330">
        <v>43191</v>
      </c>
      <c r="L58" s="330">
        <f t="shared" si="15"/>
        <v>43251</v>
      </c>
      <c r="M58" s="330">
        <f t="shared" si="16"/>
        <v>43281</v>
      </c>
      <c r="N58" s="331">
        <v>6</v>
      </c>
      <c r="O58" s="330">
        <f t="shared" si="17"/>
        <v>43341</v>
      </c>
      <c r="P58" s="329">
        <f t="shared" si="18"/>
        <v>43461</v>
      </c>
    </row>
    <row r="59" spans="1:16" s="318" customFormat="1" ht="90" x14ac:dyDescent="0.2">
      <c r="A59" s="328">
        <v>19</v>
      </c>
      <c r="B59" s="341" t="s">
        <v>114</v>
      </c>
      <c r="C59" s="342" t="s">
        <v>136</v>
      </c>
      <c r="D59" s="344" t="s">
        <v>128</v>
      </c>
      <c r="E59" s="343">
        <v>160000000</v>
      </c>
      <c r="F59" s="341"/>
      <c r="G59" s="342" t="s">
        <v>64</v>
      </c>
      <c r="H59" s="347" t="s">
        <v>65</v>
      </c>
      <c r="I59" s="1856"/>
      <c r="J59" s="339">
        <f t="shared" si="14"/>
        <v>43176</v>
      </c>
      <c r="K59" s="330">
        <v>43191</v>
      </c>
      <c r="L59" s="330">
        <f t="shared" si="15"/>
        <v>43251</v>
      </c>
      <c r="M59" s="330">
        <f t="shared" si="16"/>
        <v>43281</v>
      </c>
      <c r="N59" s="331">
        <v>6</v>
      </c>
      <c r="O59" s="330">
        <f t="shared" si="17"/>
        <v>43341</v>
      </c>
      <c r="P59" s="329">
        <f t="shared" si="18"/>
        <v>43461</v>
      </c>
    </row>
    <row r="60" spans="1:16" s="318" customFormat="1" ht="90" x14ac:dyDescent="0.2">
      <c r="A60" s="328">
        <v>19</v>
      </c>
      <c r="B60" s="341" t="s">
        <v>114</v>
      </c>
      <c r="C60" s="342" t="s">
        <v>137</v>
      </c>
      <c r="D60" s="344" t="s">
        <v>130</v>
      </c>
      <c r="E60" s="343">
        <v>160000000</v>
      </c>
      <c r="F60" s="341"/>
      <c r="G60" s="342" t="s">
        <v>64</v>
      </c>
      <c r="H60" s="347" t="s">
        <v>65</v>
      </c>
      <c r="I60" s="1856"/>
      <c r="J60" s="339">
        <f t="shared" si="14"/>
        <v>43176</v>
      </c>
      <c r="K60" s="330">
        <v>43191</v>
      </c>
      <c r="L60" s="330">
        <f t="shared" si="15"/>
        <v>43251</v>
      </c>
      <c r="M60" s="330">
        <f t="shared" si="16"/>
        <v>43281</v>
      </c>
      <c r="N60" s="331">
        <v>6</v>
      </c>
      <c r="O60" s="330">
        <f t="shared" si="17"/>
        <v>43341</v>
      </c>
      <c r="P60" s="329">
        <f t="shared" si="18"/>
        <v>43461</v>
      </c>
    </row>
    <row r="61" spans="1:16" s="318" customFormat="1" ht="90" x14ac:dyDescent="0.2">
      <c r="A61" s="328">
        <v>19</v>
      </c>
      <c r="B61" s="341" t="s">
        <v>114</v>
      </c>
      <c r="C61" s="342" t="s">
        <v>101</v>
      </c>
      <c r="D61" s="344" t="s">
        <v>102</v>
      </c>
      <c r="E61" s="351">
        <v>29077000000</v>
      </c>
      <c r="F61" s="341"/>
      <c r="G61" s="342"/>
      <c r="H61" s="345" t="s">
        <v>560</v>
      </c>
      <c r="I61" s="1856"/>
      <c r="J61" s="339">
        <f t="shared" si="14"/>
        <v>43176</v>
      </c>
      <c r="K61" s="330">
        <v>43191</v>
      </c>
      <c r="L61" s="330">
        <f t="shared" si="15"/>
        <v>43251</v>
      </c>
      <c r="M61" s="330">
        <f t="shared" si="16"/>
        <v>43281</v>
      </c>
      <c r="N61" s="331">
        <v>6</v>
      </c>
      <c r="O61" s="330">
        <f t="shared" si="17"/>
        <v>43341</v>
      </c>
      <c r="P61" s="329">
        <f t="shared" si="18"/>
        <v>43461</v>
      </c>
    </row>
    <row r="62" spans="1:16" s="318" customFormat="1" ht="225" customHeight="1" x14ac:dyDescent="0.2">
      <c r="A62" s="328">
        <v>9</v>
      </c>
      <c r="B62" s="341" t="s">
        <v>138</v>
      </c>
      <c r="C62" s="342" t="s">
        <v>139</v>
      </c>
      <c r="D62" s="344" t="s">
        <v>140</v>
      </c>
      <c r="E62" s="343">
        <v>708400000</v>
      </c>
      <c r="F62" s="341" t="s">
        <v>558</v>
      </c>
      <c r="G62" s="342" t="s">
        <v>557</v>
      </c>
      <c r="H62" s="334" t="s">
        <v>65</v>
      </c>
      <c r="I62" s="1856" t="s">
        <v>559</v>
      </c>
      <c r="J62" s="339">
        <f t="shared" si="14"/>
        <v>43237</v>
      </c>
      <c r="K62" s="330">
        <v>43252</v>
      </c>
      <c r="L62" s="330">
        <f t="shared" si="15"/>
        <v>43312</v>
      </c>
      <c r="M62" s="330">
        <f t="shared" si="16"/>
        <v>43342</v>
      </c>
      <c r="N62" s="331">
        <v>3</v>
      </c>
      <c r="O62" s="330">
        <f t="shared" si="17"/>
        <v>43402</v>
      </c>
      <c r="P62" s="329">
        <f t="shared" si="18"/>
        <v>43432</v>
      </c>
    </row>
    <row r="63" spans="1:16" s="318" customFormat="1" ht="135" x14ac:dyDescent="0.2">
      <c r="A63" s="328">
        <v>9</v>
      </c>
      <c r="B63" s="341" t="s">
        <v>138</v>
      </c>
      <c r="C63" s="342" t="s">
        <v>141</v>
      </c>
      <c r="D63" s="344" t="s">
        <v>140</v>
      </c>
      <c r="E63" s="343">
        <v>708400000</v>
      </c>
      <c r="F63" s="341" t="s">
        <v>558</v>
      </c>
      <c r="G63" s="342" t="s">
        <v>557</v>
      </c>
      <c r="H63" s="334" t="s">
        <v>65</v>
      </c>
      <c r="I63" s="1856"/>
      <c r="J63" s="339">
        <f t="shared" si="14"/>
        <v>43237</v>
      </c>
      <c r="K63" s="330">
        <v>43252</v>
      </c>
      <c r="L63" s="330">
        <f t="shared" si="15"/>
        <v>43312</v>
      </c>
      <c r="M63" s="330">
        <f t="shared" si="16"/>
        <v>43342</v>
      </c>
      <c r="N63" s="331">
        <v>3</v>
      </c>
      <c r="O63" s="330">
        <f t="shared" si="17"/>
        <v>43402</v>
      </c>
      <c r="P63" s="329">
        <f t="shared" si="18"/>
        <v>43432</v>
      </c>
    </row>
    <row r="64" spans="1:16" s="318" customFormat="1" ht="135" x14ac:dyDescent="0.2">
      <c r="A64" s="328">
        <v>9</v>
      </c>
      <c r="B64" s="341" t="s">
        <v>138</v>
      </c>
      <c r="C64" s="342" t="s">
        <v>142</v>
      </c>
      <c r="D64" s="344" t="s">
        <v>140</v>
      </c>
      <c r="E64" s="343">
        <v>708400000</v>
      </c>
      <c r="F64" s="341" t="s">
        <v>558</v>
      </c>
      <c r="G64" s="342" t="s">
        <v>557</v>
      </c>
      <c r="H64" s="334" t="s">
        <v>65</v>
      </c>
      <c r="I64" s="1856"/>
      <c r="J64" s="339">
        <f t="shared" si="14"/>
        <v>43237</v>
      </c>
      <c r="K64" s="330">
        <v>43252</v>
      </c>
      <c r="L64" s="330">
        <f t="shared" si="15"/>
        <v>43312</v>
      </c>
      <c r="M64" s="330">
        <f t="shared" si="16"/>
        <v>43342</v>
      </c>
      <c r="N64" s="331">
        <v>3</v>
      </c>
      <c r="O64" s="330">
        <f t="shared" si="17"/>
        <v>43402</v>
      </c>
      <c r="P64" s="329">
        <f t="shared" si="18"/>
        <v>43432</v>
      </c>
    </row>
    <row r="65" spans="1:16" s="318" customFormat="1" ht="135" x14ac:dyDescent="0.2">
      <c r="A65" s="328">
        <v>9</v>
      </c>
      <c r="B65" s="341" t="s">
        <v>138</v>
      </c>
      <c r="C65" s="342" t="s">
        <v>143</v>
      </c>
      <c r="D65" s="344" t="s">
        <v>144</v>
      </c>
      <c r="E65" s="343">
        <v>708400000</v>
      </c>
      <c r="F65" s="341" t="s">
        <v>558</v>
      </c>
      <c r="G65" s="342" t="s">
        <v>557</v>
      </c>
      <c r="H65" s="334" t="s">
        <v>65</v>
      </c>
      <c r="I65" s="1856"/>
      <c r="J65" s="339">
        <f t="shared" si="14"/>
        <v>43237</v>
      </c>
      <c r="K65" s="330">
        <v>43252</v>
      </c>
      <c r="L65" s="330">
        <f t="shared" si="15"/>
        <v>43312</v>
      </c>
      <c r="M65" s="330">
        <f t="shared" si="16"/>
        <v>43342</v>
      </c>
      <c r="N65" s="331">
        <v>3</v>
      </c>
      <c r="O65" s="330">
        <f t="shared" si="17"/>
        <v>43402</v>
      </c>
      <c r="P65" s="329">
        <f t="shared" si="18"/>
        <v>43432</v>
      </c>
    </row>
    <row r="66" spans="1:16" s="318" customFormat="1" ht="135" x14ac:dyDescent="0.2">
      <c r="A66" s="328">
        <v>9</v>
      </c>
      <c r="B66" s="341" t="s">
        <v>138</v>
      </c>
      <c r="C66" s="342" t="s">
        <v>145</v>
      </c>
      <c r="D66" s="344" t="s">
        <v>146</v>
      </c>
      <c r="E66" s="343">
        <v>708400000</v>
      </c>
      <c r="F66" s="341" t="s">
        <v>558</v>
      </c>
      <c r="G66" s="342" t="s">
        <v>557</v>
      </c>
      <c r="H66" s="334" t="s">
        <v>65</v>
      </c>
      <c r="I66" s="1856"/>
      <c r="J66" s="339">
        <f t="shared" si="14"/>
        <v>43237</v>
      </c>
      <c r="K66" s="330">
        <v>43252</v>
      </c>
      <c r="L66" s="330">
        <f t="shared" si="15"/>
        <v>43312</v>
      </c>
      <c r="M66" s="330">
        <f t="shared" si="16"/>
        <v>43342</v>
      </c>
      <c r="N66" s="331">
        <v>3</v>
      </c>
      <c r="O66" s="330">
        <f t="shared" si="17"/>
        <v>43402</v>
      </c>
      <c r="P66" s="329">
        <f t="shared" si="18"/>
        <v>43432</v>
      </c>
    </row>
    <row r="67" spans="1:16" s="318" customFormat="1" ht="135" x14ac:dyDescent="0.2">
      <c r="A67" s="328">
        <v>9</v>
      </c>
      <c r="B67" s="341" t="s">
        <v>138</v>
      </c>
      <c r="C67" s="342" t="s">
        <v>147</v>
      </c>
      <c r="D67" s="344" t="s">
        <v>148</v>
      </c>
      <c r="E67" s="343">
        <v>708400000</v>
      </c>
      <c r="F67" s="341" t="s">
        <v>558</v>
      </c>
      <c r="G67" s="342" t="s">
        <v>557</v>
      </c>
      <c r="H67" s="334" t="s">
        <v>65</v>
      </c>
      <c r="I67" s="1856"/>
      <c r="J67" s="339">
        <f t="shared" si="14"/>
        <v>43237</v>
      </c>
      <c r="K67" s="330">
        <v>43252</v>
      </c>
      <c r="L67" s="330">
        <f t="shared" si="15"/>
        <v>43312</v>
      </c>
      <c r="M67" s="330">
        <f t="shared" si="16"/>
        <v>43342</v>
      </c>
      <c r="N67" s="331">
        <v>3</v>
      </c>
      <c r="O67" s="330">
        <f t="shared" si="17"/>
        <v>43402</v>
      </c>
      <c r="P67" s="329">
        <f t="shared" si="18"/>
        <v>43432</v>
      </c>
    </row>
    <row r="68" spans="1:16" s="318" customFormat="1" ht="135" x14ac:dyDescent="0.2">
      <c r="A68" s="328">
        <v>9</v>
      </c>
      <c r="B68" s="341" t="s">
        <v>138</v>
      </c>
      <c r="C68" s="342" t="s">
        <v>149</v>
      </c>
      <c r="D68" s="344" t="s">
        <v>150</v>
      </c>
      <c r="E68" s="343">
        <v>708400000</v>
      </c>
      <c r="F68" s="341" t="s">
        <v>558</v>
      </c>
      <c r="G68" s="342" t="s">
        <v>557</v>
      </c>
      <c r="H68" s="334" t="s">
        <v>65</v>
      </c>
      <c r="I68" s="1856"/>
      <c r="J68" s="339">
        <f t="shared" si="14"/>
        <v>43237</v>
      </c>
      <c r="K68" s="330">
        <v>43252</v>
      </c>
      <c r="L68" s="330">
        <f t="shared" si="15"/>
        <v>43312</v>
      </c>
      <c r="M68" s="330">
        <f t="shared" si="16"/>
        <v>43342</v>
      </c>
      <c r="N68" s="331">
        <v>3</v>
      </c>
      <c r="O68" s="330">
        <f t="shared" si="17"/>
        <v>43402</v>
      </c>
      <c r="P68" s="329">
        <f t="shared" si="18"/>
        <v>43432</v>
      </c>
    </row>
    <row r="69" spans="1:16" s="318" customFormat="1" ht="135" x14ac:dyDescent="0.2">
      <c r="A69" s="328">
        <v>9</v>
      </c>
      <c r="B69" s="341" t="s">
        <v>138</v>
      </c>
      <c r="C69" s="342" t="s">
        <v>151</v>
      </c>
      <c r="D69" s="344" t="s">
        <v>152</v>
      </c>
      <c r="E69" s="343">
        <v>708400000</v>
      </c>
      <c r="F69" s="341" t="s">
        <v>558</v>
      </c>
      <c r="G69" s="342" t="s">
        <v>557</v>
      </c>
      <c r="H69" s="334" t="s">
        <v>65</v>
      </c>
      <c r="I69" s="1856"/>
      <c r="J69" s="339">
        <f t="shared" si="14"/>
        <v>43237</v>
      </c>
      <c r="K69" s="330">
        <v>43252</v>
      </c>
      <c r="L69" s="330">
        <f t="shared" si="15"/>
        <v>43312</v>
      </c>
      <c r="M69" s="330">
        <f t="shared" si="16"/>
        <v>43342</v>
      </c>
      <c r="N69" s="331">
        <v>3</v>
      </c>
      <c r="O69" s="330">
        <f t="shared" si="17"/>
        <v>43402</v>
      </c>
      <c r="P69" s="329">
        <f t="shared" si="18"/>
        <v>43432</v>
      </c>
    </row>
    <row r="70" spans="1:16" s="318" customFormat="1" ht="135" x14ac:dyDescent="0.2">
      <c r="A70" s="328">
        <v>9</v>
      </c>
      <c r="B70" s="341" t="s">
        <v>138</v>
      </c>
      <c r="C70" s="342" t="s">
        <v>153</v>
      </c>
      <c r="D70" s="344" t="s">
        <v>152</v>
      </c>
      <c r="E70" s="343">
        <v>708400000</v>
      </c>
      <c r="F70" s="341" t="s">
        <v>558</v>
      </c>
      <c r="G70" s="342" t="s">
        <v>557</v>
      </c>
      <c r="H70" s="334" t="s">
        <v>65</v>
      </c>
      <c r="I70" s="1856"/>
      <c r="J70" s="339">
        <f t="shared" si="14"/>
        <v>43237</v>
      </c>
      <c r="K70" s="330">
        <v>43252</v>
      </c>
      <c r="L70" s="330">
        <f t="shared" si="15"/>
        <v>43312</v>
      </c>
      <c r="M70" s="330">
        <f t="shared" si="16"/>
        <v>43342</v>
      </c>
      <c r="N70" s="331">
        <v>3</v>
      </c>
      <c r="O70" s="330">
        <f t="shared" si="17"/>
        <v>43402</v>
      </c>
      <c r="P70" s="329">
        <f t="shared" si="18"/>
        <v>43432</v>
      </c>
    </row>
    <row r="71" spans="1:16" s="318" customFormat="1" ht="135" x14ac:dyDescent="0.2">
      <c r="A71" s="328">
        <v>9</v>
      </c>
      <c r="B71" s="341" t="s">
        <v>138</v>
      </c>
      <c r="C71" s="342" t="s">
        <v>154</v>
      </c>
      <c r="D71" s="344" t="s">
        <v>155</v>
      </c>
      <c r="E71" s="343">
        <v>708400000</v>
      </c>
      <c r="F71" s="341" t="s">
        <v>558</v>
      </c>
      <c r="G71" s="342" t="s">
        <v>557</v>
      </c>
      <c r="H71" s="334" t="s">
        <v>65</v>
      </c>
      <c r="I71" s="1856"/>
      <c r="J71" s="339">
        <f t="shared" si="14"/>
        <v>43237</v>
      </c>
      <c r="K71" s="330">
        <v>43252</v>
      </c>
      <c r="L71" s="330">
        <f t="shared" si="15"/>
        <v>43312</v>
      </c>
      <c r="M71" s="330">
        <f t="shared" si="16"/>
        <v>43342</v>
      </c>
      <c r="N71" s="331">
        <v>3</v>
      </c>
      <c r="O71" s="330">
        <f t="shared" si="17"/>
        <v>43402</v>
      </c>
      <c r="P71" s="329">
        <f t="shared" si="18"/>
        <v>43432</v>
      </c>
    </row>
    <row r="72" spans="1:16" s="318" customFormat="1" ht="135" x14ac:dyDescent="0.2">
      <c r="A72" s="328">
        <v>9</v>
      </c>
      <c r="B72" s="341" t="s">
        <v>138</v>
      </c>
      <c r="C72" s="342" t="s">
        <v>156</v>
      </c>
      <c r="D72" s="344" t="s">
        <v>157</v>
      </c>
      <c r="E72" s="343">
        <v>708400000</v>
      </c>
      <c r="F72" s="341" t="s">
        <v>558</v>
      </c>
      <c r="G72" s="342" t="s">
        <v>557</v>
      </c>
      <c r="H72" s="334" t="s">
        <v>65</v>
      </c>
      <c r="I72" s="1856"/>
      <c r="J72" s="339">
        <f t="shared" si="14"/>
        <v>43237</v>
      </c>
      <c r="K72" s="330">
        <v>43252</v>
      </c>
      <c r="L72" s="330">
        <f t="shared" si="15"/>
        <v>43312</v>
      </c>
      <c r="M72" s="330">
        <f t="shared" si="16"/>
        <v>43342</v>
      </c>
      <c r="N72" s="331">
        <v>3</v>
      </c>
      <c r="O72" s="330">
        <f t="shared" si="17"/>
        <v>43402</v>
      </c>
      <c r="P72" s="329">
        <f t="shared" si="18"/>
        <v>43432</v>
      </c>
    </row>
    <row r="73" spans="1:16" s="318" customFormat="1" ht="135" x14ac:dyDescent="0.2">
      <c r="A73" s="328">
        <v>9</v>
      </c>
      <c r="B73" s="341" t="s">
        <v>138</v>
      </c>
      <c r="C73" s="342" t="s">
        <v>158</v>
      </c>
      <c r="D73" s="344" t="s">
        <v>157</v>
      </c>
      <c r="E73" s="343">
        <v>708400000</v>
      </c>
      <c r="F73" s="341" t="s">
        <v>558</v>
      </c>
      <c r="G73" s="342" t="s">
        <v>557</v>
      </c>
      <c r="H73" s="334" t="s">
        <v>65</v>
      </c>
      <c r="I73" s="1856"/>
      <c r="J73" s="339">
        <f t="shared" si="14"/>
        <v>43237</v>
      </c>
      <c r="K73" s="330">
        <v>43252</v>
      </c>
      <c r="L73" s="330">
        <f t="shared" si="15"/>
        <v>43312</v>
      </c>
      <c r="M73" s="330">
        <f t="shared" si="16"/>
        <v>43342</v>
      </c>
      <c r="N73" s="331">
        <v>3</v>
      </c>
      <c r="O73" s="330">
        <f t="shared" si="17"/>
        <v>43402</v>
      </c>
      <c r="P73" s="329">
        <f t="shared" si="18"/>
        <v>43432</v>
      </c>
    </row>
    <row r="74" spans="1:16" s="318" customFormat="1" ht="135" x14ac:dyDescent="0.2">
      <c r="A74" s="328">
        <v>9</v>
      </c>
      <c r="B74" s="341" t="s">
        <v>138</v>
      </c>
      <c r="C74" s="342" t="s">
        <v>159</v>
      </c>
      <c r="D74" s="344" t="s">
        <v>157</v>
      </c>
      <c r="E74" s="343">
        <v>708400000</v>
      </c>
      <c r="F74" s="341" t="s">
        <v>558</v>
      </c>
      <c r="G74" s="342" t="s">
        <v>557</v>
      </c>
      <c r="H74" s="334" t="s">
        <v>65</v>
      </c>
      <c r="I74" s="1856"/>
      <c r="J74" s="339">
        <f t="shared" si="14"/>
        <v>43237</v>
      </c>
      <c r="K74" s="330">
        <v>43252</v>
      </c>
      <c r="L74" s="330">
        <f t="shared" si="15"/>
        <v>43312</v>
      </c>
      <c r="M74" s="330">
        <f t="shared" si="16"/>
        <v>43342</v>
      </c>
      <c r="N74" s="331">
        <v>3</v>
      </c>
      <c r="O74" s="330">
        <f t="shared" si="17"/>
        <v>43402</v>
      </c>
      <c r="P74" s="329">
        <f t="shared" si="18"/>
        <v>43432</v>
      </c>
    </row>
    <row r="75" spans="1:16" s="318" customFormat="1" ht="135" x14ac:dyDescent="0.2">
      <c r="A75" s="328">
        <v>9</v>
      </c>
      <c r="B75" s="341" t="s">
        <v>138</v>
      </c>
      <c r="C75" s="342" t="s">
        <v>160</v>
      </c>
      <c r="D75" s="344" t="s">
        <v>140</v>
      </c>
      <c r="E75" s="343">
        <v>61600000</v>
      </c>
      <c r="F75" s="341" t="s">
        <v>558</v>
      </c>
      <c r="G75" s="342" t="s">
        <v>557</v>
      </c>
      <c r="H75" s="334" t="s">
        <v>65</v>
      </c>
      <c r="I75" s="1856"/>
      <c r="J75" s="339">
        <f t="shared" si="14"/>
        <v>43237</v>
      </c>
      <c r="K75" s="330">
        <v>43252</v>
      </c>
      <c r="L75" s="330">
        <f t="shared" si="15"/>
        <v>43312</v>
      </c>
      <c r="M75" s="330">
        <f t="shared" si="16"/>
        <v>43342</v>
      </c>
      <c r="N75" s="331">
        <v>3</v>
      </c>
      <c r="O75" s="330">
        <f t="shared" si="17"/>
        <v>43402</v>
      </c>
      <c r="P75" s="329">
        <f t="shared" si="18"/>
        <v>43432</v>
      </c>
    </row>
    <row r="76" spans="1:16" s="318" customFormat="1" ht="135" x14ac:dyDescent="0.2">
      <c r="A76" s="328">
        <v>9</v>
      </c>
      <c r="B76" s="341" t="s">
        <v>138</v>
      </c>
      <c r="C76" s="342" t="s">
        <v>161</v>
      </c>
      <c r="D76" s="344" t="s">
        <v>140</v>
      </c>
      <c r="E76" s="343">
        <v>61600000</v>
      </c>
      <c r="F76" s="341" t="s">
        <v>558</v>
      </c>
      <c r="G76" s="342" t="s">
        <v>557</v>
      </c>
      <c r="H76" s="334" t="s">
        <v>65</v>
      </c>
      <c r="I76" s="1856"/>
      <c r="J76" s="339">
        <f t="shared" si="14"/>
        <v>43237</v>
      </c>
      <c r="K76" s="330">
        <v>43252</v>
      </c>
      <c r="L76" s="330">
        <f t="shared" si="15"/>
        <v>43312</v>
      </c>
      <c r="M76" s="330">
        <f t="shared" si="16"/>
        <v>43342</v>
      </c>
      <c r="N76" s="331">
        <v>3</v>
      </c>
      <c r="O76" s="330">
        <f t="shared" si="17"/>
        <v>43402</v>
      </c>
      <c r="P76" s="329">
        <f t="shared" si="18"/>
        <v>43432</v>
      </c>
    </row>
    <row r="77" spans="1:16" s="318" customFormat="1" ht="135" x14ac:dyDescent="0.2">
      <c r="A77" s="328">
        <v>9</v>
      </c>
      <c r="B77" s="341" t="s">
        <v>138</v>
      </c>
      <c r="C77" s="342" t="s">
        <v>162</v>
      </c>
      <c r="D77" s="344" t="s">
        <v>140</v>
      </c>
      <c r="E77" s="343">
        <v>61600000</v>
      </c>
      <c r="F77" s="341" t="s">
        <v>558</v>
      </c>
      <c r="G77" s="342" t="s">
        <v>557</v>
      </c>
      <c r="H77" s="334" t="s">
        <v>65</v>
      </c>
      <c r="I77" s="1856"/>
      <c r="J77" s="339">
        <f t="shared" si="14"/>
        <v>43237</v>
      </c>
      <c r="K77" s="330">
        <v>43252</v>
      </c>
      <c r="L77" s="330">
        <f t="shared" si="15"/>
        <v>43312</v>
      </c>
      <c r="M77" s="330">
        <f t="shared" si="16"/>
        <v>43342</v>
      </c>
      <c r="N77" s="331">
        <v>3</v>
      </c>
      <c r="O77" s="330">
        <f t="shared" si="17"/>
        <v>43402</v>
      </c>
      <c r="P77" s="329">
        <f t="shared" si="18"/>
        <v>43432</v>
      </c>
    </row>
    <row r="78" spans="1:16" s="318" customFormat="1" ht="135" x14ac:dyDescent="0.2">
      <c r="A78" s="328">
        <v>9</v>
      </c>
      <c r="B78" s="341" t="s">
        <v>138</v>
      </c>
      <c r="C78" s="342" t="s">
        <v>163</v>
      </c>
      <c r="D78" s="344" t="s">
        <v>144</v>
      </c>
      <c r="E78" s="343">
        <v>61600000</v>
      </c>
      <c r="F78" s="341" t="s">
        <v>558</v>
      </c>
      <c r="G78" s="342" t="s">
        <v>557</v>
      </c>
      <c r="H78" s="334" t="s">
        <v>65</v>
      </c>
      <c r="I78" s="1856"/>
      <c r="J78" s="339">
        <f t="shared" si="14"/>
        <v>43237</v>
      </c>
      <c r="K78" s="330">
        <v>43252</v>
      </c>
      <c r="L78" s="330">
        <f t="shared" si="15"/>
        <v>43312</v>
      </c>
      <c r="M78" s="330">
        <f t="shared" si="16"/>
        <v>43342</v>
      </c>
      <c r="N78" s="331">
        <v>3</v>
      </c>
      <c r="O78" s="330">
        <f t="shared" si="17"/>
        <v>43402</v>
      </c>
      <c r="P78" s="329">
        <f t="shared" si="18"/>
        <v>43432</v>
      </c>
    </row>
    <row r="79" spans="1:16" s="318" customFormat="1" ht="135" x14ac:dyDescent="0.2">
      <c r="A79" s="328">
        <v>9</v>
      </c>
      <c r="B79" s="341" t="s">
        <v>138</v>
      </c>
      <c r="C79" s="342" t="s">
        <v>164</v>
      </c>
      <c r="D79" s="344" t="s">
        <v>146</v>
      </c>
      <c r="E79" s="343">
        <v>61600000</v>
      </c>
      <c r="F79" s="341" t="s">
        <v>558</v>
      </c>
      <c r="G79" s="342" t="s">
        <v>557</v>
      </c>
      <c r="H79" s="334" t="s">
        <v>65</v>
      </c>
      <c r="I79" s="1856"/>
      <c r="J79" s="339">
        <f t="shared" si="14"/>
        <v>43237</v>
      </c>
      <c r="K79" s="330">
        <v>43252</v>
      </c>
      <c r="L79" s="330">
        <f t="shared" si="15"/>
        <v>43312</v>
      </c>
      <c r="M79" s="330">
        <f t="shared" si="16"/>
        <v>43342</v>
      </c>
      <c r="N79" s="331">
        <v>3</v>
      </c>
      <c r="O79" s="330">
        <f t="shared" si="17"/>
        <v>43402</v>
      </c>
      <c r="P79" s="329">
        <f t="shared" si="18"/>
        <v>43432</v>
      </c>
    </row>
    <row r="80" spans="1:16" s="318" customFormat="1" ht="135" x14ac:dyDescent="0.2">
      <c r="A80" s="328">
        <v>9</v>
      </c>
      <c r="B80" s="341" t="s">
        <v>138</v>
      </c>
      <c r="C80" s="342" t="s">
        <v>165</v>
      </c>
      <c r="D80" s="344" t="s">
        <v>148</v>
      </c>
      <c r="E80" s="343">
        <v>61600000</v>
      </c>
      <c r="F80" s="341" t="s">
        <v>558</v>
      </c>
      <c r="G80" s="342" t="s">
        <v>557</v>
      </c>
      <c r="H80" s="334" t="s">
        <v>65</v>
      </c>
      <c r="I80" s="1856"/>
      <c r="J80" s="339">
        <f t="shared" si="14"/>
        <v>43237</v>
      </c>
      <c r="K80" s="330">
        <v>43252</v>
      </c>
      <c r="L80" s="330">
        <f t="shared" si="15"/>
        <v>43312</v>
      </c>
      <c r="M80" s="330">
        <f t="shared" si="16"/>
        <v>43342</v>
      </c>
      <c r="N80" s="331">
        <v>3</v>
      </c>
      <c r="O80" s="330">
        <f t="shared" si="17"/>
        <v>43402</v>
      </c>
      <c r="P80" s="329">
        <f t="shared" si="18"/>
        <v>43432</v>
      </c>
    </row>
    <row r="81" spans="1:16" s="318" customFormat="1" ht="135" x14ac:dyDescent="0.2">
      <c r="A81" s="328">
        <v>9</v>
      </c>
      <c r="B81" s="341" t="s">
        <v>138</v>
      </c>
      <c r="C81" s="342" t="s">
        <v>166</v>
      </c>
      <c r="D81" s="344" t="s">
        <v>150</v>
      </c>
      <c r="E81" s="343">
        <v>61600000</v>
      </c>
      <c r="F81" s="341" t="s">
        <v>558</v>
      </c>
      <c r="G81" s="342" t="s">
        <v>557</v>
      </c>
      <c r="H81" s="334" t="s">
        <v>65</v>
      </c>
      <c r="I81" s="1856"/>
      <c r="J81" s="339">
        <f t="shared" si="14"/>
        <v>43237</v>
      </c>
      <c r="K81" s="330">
        <v>43252</v>
      </c>
      <c r="L81" s="330">
        <f t="shared" si="15"/>
        <v>43312</v>
      </c>
      <c r="M81" s="330">
        <f t="shared" si="16"/>
        <v>43342</v>
      </c>
      <c r="N81" s="331">
        <v>3</v>
      </c>
      <c r="O81" s="330">
        <f t="shared" si="17"/>
        <v>43402</v>
      </c>
      <c r="P81" s="329">
        <f t="shared" si="18"/>
        <v>43432</v>
      </c>
    </row>
    <row r="82" spans="1:16" s="318" customFormat="1" ht="135" x14ac:dyDescent="0.2">
      <c r="A82" s="328">
        <v>9</v>
      </c>
      <c r="B82" s="341" t="s">
        <v>138</v>
      </c>
      <c r="C82" s="342" t="s">
        <v>167</v>
      </c>
      <c r="D82" s="344" t="s">
        <v>152</v>
      </c>
      <c r="E82" s="343">
        <v>61600000</v>
      </c>
      <c r="F82" s="341" t="s">
        <v>558</v>
      </c>
      <c r="G82" s="342" t="s">
        <v>557</v>
      </c>
      <c r="H82" s="334" t="s">
        <v>65</v>
      </c>
      <c r="I82" s="1856"/>
      <c r="J82" s="339">
        <f t="shared" si="14"/>
        <v>43237</v>
      </c>
      <c r="K82" s="330">
        <v>43252</v>
      </c>
      <c r="L82" s="330">
        <f t="shared" si="15"/>
        <v>43312</v>
      </c>
      <c r="M82" s="330">
        <f t="shared" si="16"/>
        <v>43342</v>
      </c>
      <c r="N82" s="331">
        <v>3</v>
      </c>
      <c r="O82" s="330">
        <f t="shared" si="17"/>
        <v>43402</v>
      </c>
      <c r="P82" s="329">
        <f t="shared" si="18"/>
        <v>43432</v>
      </c>
    </row>
    <row r="83" spans="1:16" s="318" customFormat="1" ht="135" x14ac:dyDescent="0.2">
      <c r="A83" s="328">
        <v>9</v>
      </c>
      <c r="B83" s="341" t="s">
        <v>138</v>
      </c>
      <c r="C83" s="342" t="s">
        <v>168</v>
      </c>
      <c r="D83" s="344" t="s">
        <v>152</v>
      </c>
      <c r="E83" s="343">
        <v>61600000</v>
      </c>
      <c r="F83" s="341" t="s">
        <v>558</v>
      </c>
      <c r="G83" s="342" t="s">
        <v>557</v>
      </c>
      <c r="H83" s="334" t="s">
        <v>65</v>
      </c>
      <c r="I83" s="1856"/>
      <c r="J83" s="339">
        <f t="shared" si="14"/>
        <v>43237</v>
      </c>
      <c r="K83" s="330">
        <v>43252</v>
      </c>
      <c r="L83" s="330">
        <f t="shared" si="15"/>
        <v>43312</v>
      </c>
      <c r="M83" s="330">
        <f t="shared" si="16"/>
        <v>43342</v>
      </c>
      <c r="N83" s="331">
        <v>3</v>
      </c>
      <c r="O83" s="330">
        <f t="shared" si="17"/>
        <v>43402</v>
      </c>
      <c r="P83" s="329">
        <f t="shared" si="18"/>
        <v>43432</v>
      </c>
    </row>
    <row r="84" spans="1:16" s="318" customFormat="1" ht="135" x14ac:dyDescent="0.2">
      <c r="A84" s="328">
        <v>9</v>
      </c>
      <c r="B84" s="341" t="s">
        <v>138</v>
      </c>
      <c r="C84" s="342" t="s">
        <v>169</v>
      </c>
      <c r="D84" s="344" t="s">
        <v>155</v>
      </c>
      <c r="E84" s="343">
        <v>61600000</v>
      </c>
      <c r="F84" s="341" t="s">
        <v>558</v>
      </c>
      <c r="G84" s="342" t="s">
        <v>557</v>
      </c>
      <c r="H84" s="334" t="s">
        <v>65</v>
      </c>
      <c r="I84" s="1856"/>
      <c r="J84" s="339">
        <f t="shared" si="14"/>
        <v>43237</v>
      </c>
      <c r="K84" s="330">
        <v>43252</v>
      </c>
      <c r="L84" s="330">
        <f t="shared" si="15"/>
        <v>43312</v>
      </c>
      <c r="M84" s="330">
        <f t="shared" si="16"/>
        <v>43342</v>
      </c>
      <c r="N84" s="331">
        <v>3</v>
      </c>
      <c r="O84" s="330">
        <f t="shared" si="17"/>
        <v>43402</v>
      </c>
      <c r="P84" s="329">
        <f t="shared" si="18"/>
        <v>43432</v>
      </c>
    </row>
    <row r="85" spans="1:16" s="318" customFormat="1" ht="135" x14ac:dyDescent="0.2">
      <c r="A85" s="328">
        <v>9</v>
      </c>
      <c r="B85" s="341" t="s">
        <v>138</v>
      </c>
      <c r="C85" s="342" t="s">
        <v>170</v>
      </c>
      <c r="D85" s="344" t="s">
        <v>157</v>
      </c>
      <c r="E85" s="343">
        <v>61600000</v>
      </c>
      <c r="F85" s="341" t="s">
        <v>558</v>
      </c>
      <c r="G85" s="342" t="s">
        <v>557</v>
      </c>
      <c r="H85" s="334" t="s">
        <v>65</v>
      </c>
      <c r="I85" s="1856"/>
      <c r="J85" s="339">
        <f t="shared" si="14"/>
        <v>43237</v>
      </c>
      <c r="K85" s="330">
        <v>43252</v>
      </c>
      <c r="L85" s="330">
        <f t="shared" si="15"/>
        <v>43312</v>
      </c>
      <c r="M85" s="330">
        <f t="shared" si="16"/>
        <v>43342</v>
      </c>
      <c r="N85" s="331">
        <v>3</v>
      </c>
      <c r="O85" s="330">
        <f t="shared" si="17"/>
        <v>43402</v>
      </c>
      <c r="P85" s="329">
        <f t="shared" si="18"/>
        <v>43432</v>
      </c>
    </row>
    <row r="86" spans="1:16" s="318" customFormat="1" ht="135" x14ac:dyDescent="0.2">
      <c r="A86" s="328">
        <v>9</v>
      </c>
      <c r="B86" s="341" t="s">
        <v>138</v>
      </c>
      <c r="C86" s="342" t="s">
        <v>171</v>
      </c>
      <c r="D86" s="344" t="s">
        <v>157</v>
      </c>
      <c r="E86" s="343">
        <v>61600000</v>
      </c>
      <c r="F86" s="341" t="s">
        <v>558</v>
      </c>
      <c r="G86" s="342" t="s">
        <v>557</v>
      </c>
      <c r="H86" s="334" t="s">
        <v>65</v>
      </c>
      <c r="I86" s="1856"/>
      <c r="J86" s="332">
        <f t="shared" si="14"/>
        <v>43237</v>
      </c>
      <c r="K86" s="330">
        <v>43252</v>
      </c>
      <c r="L86" s="330">
        <f t="shared" si="15"/>
        <v>43312</v>
      </c>
      <c r="M86" s="330">
        <f t="shared" si="16"/>
        <v>43342</v>
      </c>
      <c r="N86" s="331">
        <v>3</v>
      </c>
      <c r="O86" s="330">
        <f t="shared" si="17"/>
        <v>43402</v>
      </c>
      <c r="P86" s="329">
        <f t="shared" si="18"/>
        <v>43432</v>
      </c>
    </row>
    <row r="87" spans="1:16" s="318" customFormat="1" ht="135" x14ac:dyDescent="0.2">
      <c r="A87" s="328">
        <v>9</v>
      </c>
      <c r="B87" s="341" t="s">
        <v>138</v>
      </c>
      <c r="C87" s="342" t="s">
        <v>172</v>
      </c>
      <c r="D87" s="344" t="s">
        <v>157</v>
      </c>
      <c r="E87" s="343">
        <v>61600000</v>
      </c>
      <c r="F87" s="341" t="s">
        <v>558</v>
      </c>
      <c r="G87" s="342" t="s">
        <v>557</v>
      </c>
      <c r="H87" s="334" t="s">
        <v>65</v>
      </c>
      <c r="I87" s="1856"/>
      <c r="J87" s="332">
        <f t="shared" si="14"/>
        <v>43237</v>
      </c>
      <c r="K87" s="330">
        <v>43252</v>
      </c>
      <c r="L87" s="330">
        <f t="shared" si="15"/>
        <v>43312</v>
      </c>
      <c r="M87" s="330">
        <f t="shared" si="16"/>
        <v>43342</v>
      </c>
      <c r="N87" s="331">
        <v>3</v>
      </c>
      <c r="O87" s="330">
        <f t="shared" si="17"/>
        <v>43402</v>
      </c>
      <c r="P87" s="329">
        <f t="shared" si="18"/>
        <v>43432</v>
      </c>
    </row>
    <row r="88" spans="1:16" s="318" customFormat="1" ht="135" x14ac:dyDescent="0.2">
      <c r="A88" s="328">
        <v>9</v>
      </c>
      <c r="B88" s="341" t="s">
        <v>138</v>
      </c>
      <c r="C88" s="342" t="s">
        <v>173</v>
      </c>
      <c r="D88" s="344" t="s">
        <v>174</v>
      </c>
      <c r="E88" s="343">
        <v>7544000000</v>
      </c>
      <c r="F88" s="341" t="s">
        <v>558</v>
      </c>
      <c r="G88" s="342" t="s">
        <v>557</v>
      </c>
      <c r="H88" s="334" t="s">
        <v>65</v>
      </c>
      <c r="I88" s="1856"/>
      <c r="J88" s="332">
        <f t="shared" si="14"/>
        <v>43266</v>
      </c>
      <c r="K88" s="330">
        <v>43281</v>
      </c>
      <c r="L88" s="330">
        <f t="shared" si="15"/>
        <v>43341</v>
      </c>
      <c r="M88" s="330">
        <f t="shared" si="16"/>
        <v>43371</v>
      </c>
      <c r="N88" s="331">
        <v>8</v>
      </c>
      <c r="O88" s="330">
        <f t="shared" si="17"/>
        <v>43431</v>
      </c>
      <c r="P88" s="329">
        <f t="shared" si="18"/>
        <v>43611</v>
      </c>
    </row>
    <row r="89" spans="1:16" s="318" customFormat="1" ht="135" x14ac:dyDescent="0.2">
      <c r="A89" s="328">
        <v>9</v>
      </c>
      <c r="B89" s="341" t="s">
        <v>138</v>
      </c>
      <c r="C89" s="335" t="s">
        <v>175</v>
      </c>
      <c r="D89" s="331" t="s">
        <v>174</v>
      </c>
      <c r="E89" s="340">
        <v>656000000</v>
      </c>
      <c r="F89" s="336" t="s">
        <v>558</v>
      </c>
      <c r="G89" s="335" t="s">
        <v>557</v>
      </c>
      <c r="H89" s="334" t="s">
        <v>65</v>
      </c>
      <c r="I89" s="1856"/>
      <c r="J89" s="332">
        <f t="shared" si="14"/>
        <v>43266</v>
      </c>
      <c r="K89" s="330">
        <v>43281</v>
      </c>
      <c r="L89" s="330">
        <f t="shared" si="15"/>
        <v>43341</v>
      </c>
      <c r="M89" s="330">
        <f t="shared" si="16"/>
        <v>43371</v>
      </c>
      <c r="N89" s="331">
        <v>8</v>
      </c>
      <c r="O89" s="330">
        <f t="shared" si="17"/>
        <v>43431</v>
      </c>
      <c r="P89" s="329">
        <f t="shared" si="18"/>
        <v>43611</v>
      </c>
    </row>
    <row r="90" spans="1:16" s="318" customFormat="1" ht="135" x14ac:dyDescent="0.2">
      <c r="A90" s="328">
        <v>9</v>
      </c>
      <c r="B90" s="341" t="s">
        <v>138</v>
      </c>
      <c r="C90" s="335" t="s">
        <v>176</v>
      </c>
      <c r="D90" s="331" t="s">
        <v>177</v>
      </c>
      <c r="E90" s="340">
        <v>2493000000</v>
      </c>
      <c r="F90" s="336" t="s">
        <v>558</v>
      </c>
      <c r="G90" s="335" t="s">
        <v>557</v>
      </c>
      <c r="H90" s="334" t="s">
        <v>74</v>
      </c>
      <c r="I90" s="1856"/>
      <c r="J90" s="339">
        <f t="shared" si="14"/>
        <v>43237</v>
      </c>
      <c r="K90" s="330">
        <v>43252</v>
      </c>
      <c r="L90" s="330">
        <f t="shared" si="15"/>
        <v>43312</v>
      </c>
      <c r="M90" s="330">
        <f t="shared" si="16"/>
        <v>43342</v>
      </c>
      <c r="N90" s="331">
        <v>4</v>
      </c>
      <c r="O90" s="330">
        <f t="shared" si="17"/>
        <v>43402</v>
      </c>
      <c r="P90" s="329">
        <f t="shared" si="18"/>
        <v>43462</v>
      </c>
    </row>
    <row r="91" spans="1:16" s="318" customFormat="1" ht="60" x14ac:dyDescent="0.2">
      <c r="A91" s="328">
        <v>4</v>
      </c>
      <c r="B91" s="338"/>
      <c r="C91" s="335" t="s">
        <v>178</v>
      </c>
      <c r="D91" s="331" t="s">
        <v>179</v>
      </c>
      <c r="E91" s="337">
        <v>15000000000</v>
      </c>
      <c r="F91" s="336" t="s">
        <v>180</v>
      </c>
      <c r="G91" s="335"/>
      <c r="H91" s="334" t="s">
        <v>74</v>
      </c>
      <c r="I91" s="333"/>
      <c r="J91" s="332">
        <f t="shared" si="14"/>
        <v>43144</v>
      </c>
      <c r="K91" s="330">
        <v>43159</v>
      </c>
      <c r="L91" s="330">
        <f t="shared" si="15"/>
        <v>43219</v>
      </c>
      <c r="M91" s="330">
        <f t="shared" si="16"/>
        <v>43249</v>
      </c>
      <c r="N91" s="331">
        <v>4</v>
      </c>
      <c r="O91" s="330">
        <f t="shared" si="17"/>
        <v>43309</v>
      </c>
      <c r="P91" s="329">
        <f t="shared" si="18"/>
        <v>43369</v>
      </c>
    </row>
    <row r="92" spans="1:16" s="318" customFormat="1" ht="15.75" thickBot="1" x14ac:dyDescent="0.25">
      <c r="A92" s="328"/>
      <c r="B92" s="322"/>
      <c r="C92" s="327"/>
      <c r="D92" s="324"/>
      <c r="E92" s="326"/>
      <c r="F92" s="325"/>
      <c r="G92" s="324"/>
      <c r="H92" s="324"/>
      <c r="I92" s="323"/>
      <c r="J92" s="322"/>
      <c r="K92" s="321"/>
      <c r="L92" s="321"/>
      <c r="M92" s="321"/>
      <c r="N92" s="320"/>
      <c r="O92" s="320"/>
      <c r="P92" s="319"/>
    </row>
    <row r="93" spans="1:16" x14ac:dyDescent="0.2">
      <c r="E93" s="317">
        <f>+SUBTOTAL(9,E5:E92)</f>
        <v>356940000000</v>
      </c>
    </row>
    <row r="96" spans="1:16" x14ac:dyDescent="0.2">
      <c r="E96" s="317"/>
    </row>
    <row r="97" spans="5:5" x14ac:dyDescent="0.2">
      <c r="E97" s="316"/>
    </row>
  </sheetData>
  <autoFilter ref="A4:R91"/>
  <mergeCells count="10">
    <mergeCell ref="I62:I90"/>
    <mergeCell ref="I30:I37"/>
    <mergeCell ref="I40:I61"/>
    <mergeCell ref="J3:P3"/>
    <mergeCell ref="B1:P1"/>
    <mergeCell ref="B3:B4"/>
    <mergeCell ref="C3:C4"/>
    <mergeCell ref="D3:D4"/>
    <mergeCell ref="E3:E4"/>
    <mergeCell ref="I5:I29"/>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4"/>
  <sheetViews>
    <sheetView view="pageBreakPreview" zoomScale="70" zoomScaleSheetLayoutView="70" workbookViewId="0">
      <pane xSplit="3" ySplit="4" topLeftCell="D5" activePane="bottomRight" state="frozen"/>
      <selection activeCell="E89" sqref="E89"/>
      <selection pane="topRight" activeCell="E89" sqref="E89"/>
      <selection pane="bottomLeft" activeCell="E89" sqref="E89"/>
      <selection pane="bottomRight" activeCell="E89" sqref="E89"/>
    </sheetView>
  </sheetViews>
  <sheetFormatPr baseColWidth="10" defaultColWidth="10.85546875" defaultRowHeight="14.25" x14ac:dyDescent="0.2"/>
  <cols>
    <col min="1" max="1" width="6" style="315" customWidth="1"/>
    <col min="2" max="2" width="26.42578125" style="313" customWidth="1"/>
    <col min="3" max="3" width="53.42578125" style="314" customWidth="1"/>
    <col min="4" max="4" width="18" style="313" customWidth="1"/>
    <col min="5" max="5" width="26.42578125" style="313" bestFit="1" customWidth="1"/>
    <col min="6" max="6" width="37" style="314" customWidth="1"/>
    <col min="7" max="7" width="35.140625" style="313" customWidth="1"/>
    <col min="8" max="8" width="25" style="313" customWidth="1"/>
    <col min="9" max="9" width="29.7109375" style="313" customWidth="1"/>
    <col min="10" max="10" width="28.85546875" style="313" customWidth="1"/>
    <col min="11" max="11" width="25.28515625" style="313" bestFit="1" customWidth="1"/>
    <col min="12" max="12" width="20.42578125" style="313" customWidth="1"/>
    <col min="13" max="13" width="18.140625" style="313" customWidth="1"/>
    <col min="14" max="14" width="18.140625" style="313" hidden="1" customWidth="1"/>
    <col min="15" max="15" width="18.140625" style="313" customWidth="1"/>
    <col min="16" max="16" width="19.7109375" style="313" customWidth="1"/>
    <col min="17" max="16384" width="10.85546875" style="313"/>
  </cols>
  <sheetData>
    <row r="1" spans="1:16" ht="78.75" customHeight="1" x14ac:dyDescent="0.2">
      <c r="B1" s="1794" t="s">
        <v>40</v>
      </c>
      <c r="C1" s="1795"/>
      <c r="D1" s="1795"/>
      <c r="E1" s="1795"/>
      <c r="F1" s="1795"/>
      <c r="G1" s="1795"/>
      <c r="H1" s="1795"/>
      <c r="I1" s="1795"/>
      <c r="J1" s="1795"/>
      <c r="K1" s="1795"/>
      <c r="L1" s="1795"/>
      <c r="M1" s="1795"/>
      <c r="N1" s="1795"/>
      <c r="O1" s="1795"/>
      <c r="P1" s="1795"/>
    </row>
    <row r="2" spans="1:16" ht="15" thickBot="1" x14ac:dyDescent="0.25">
      <c r="B2" s="385"/>
      <c r="C2" s="386"/>
      <c r="D2" s="385"/>
      <c r="E2" s="385"/>
      <c r="F2" s="386"/>
      <c r="G2" s="385"/>
      <c r="H2" s="385"/>
      <c r="I2" s="385"/>
      <c r="J2" s="385"/>
      <c r="K2" s="385"/>
      <c r="L2" s="385"/>
      <c r="M2" s="385"/>
      <c r="N2" s="385"/>
      <c r="O2" s="385"/>
      <c r="P2" s="385"/>
    </row>
    <row r="3" spans="1:16" ht="39.75" customHeight="1" thickBot="1" x14ac:dyDescent="0.25">
      <c r="B3" s="1860" t="s">
        <v>41</v>
      </c>
      <c r="C3" s="1860" t="s">
        <v>42</v>
      </c>
      <c r="D3" s="1860" t="s">
        <v>43</v>
      </c>
      <c r="E3" s="1860" t="s">
        <v>44</v>
      </c>
      <c r="F3" s="384" t="s">
        <v>45</v>
      </c>
      <c r="G3" s="381" t="s">
        <v>46</v>
      </c>
      <c r="H3" s="383" t="s">
        <v>47</v>
      </c>
      <c r="I3" s="383" t="s">
        <v>48</v>
      </c>
      <c r="J3" s="1857" t="s">
        <v>49</v>
      </c>
      <c r="K3" s="1858"/>
      <c r="L3" s="1858"/>
      <c r="M3" s="1858"/>
      <c r="N3" s="1858"/>
      <c r="O3" s="1858"/>
      <c r="P3" s="1859"/>
    </row>
    <row r="4" spans="1:16" ht="51.75" thickBot="1" x14ac:dyDescent="0.25">
      <c r="B4" s="1861"/>
      <c r="C4" s="1861"/>
      <c r="D4" s="1861"/>
      <c r="E4" s="1861"/>
      <c r="F4" s="382" t="s">
        <v>50</v>
      </c>
      <c r="G4" s="381" t="s">
        <v>573</v>
      </c>
      <c r="H4" s="381" t="s">
        <v>52</v>
      </c>
      <c r="I4" s="381" t="s">
        <v>572</v>
      </c>
      <c r="J4" s="380" t="s">
        <v>54</v>
      </c>
      <c r="K4" s="378" t="s">
        <v>55</v>
      </c>
      <c r="L4" s="378" t="s">
        <v>56</v>
      </c>
      <c r="M4" s="379" t="s">
        <v>57</v>
      </c>
      <c r="N4" s="377" t="s">
        <v>58</v>
      </c>
      <c r="O4" s="378" t="s">
        <v>59</v>
      </c>
      <c r="P4" s="377" t="s">
        <v>571</v>
      </c>
    </row>
    <row r="5" spans="1:16" s="318" customFormat="1" ht="75" customHeight="1" x14ac:dyDescent="0.2">
      <c r="A5" s="328">
        <v>4</v>
      </c>
      <c r="B5" s="376" t="s">
        <v>61</v>
      </c>
      <c r="C5" s="375" t="s">
        <v>62</v>
      </c>
      <c r="D5" s="374" t="s">
        <v>63</v>
      </c>
      <c r="E5" s="373">
        <v>8326500000</v>
      </c>
      <c r="F5" s="372"/>
      <c r="G5" s="371" t="s">
        <v>64</v>
      </c>
      <c r="H5" s="370" t="s">
        <v>65</v>
      </c>
      <c r="I5" s="1862" t="s">
        <v>570</v>
      </c>
      <c r="J5" s="369">
        <f>+K5-15</f>
        <v>43115</v>
      </c>
      <c r="K5" s="368">
        <v>43130</v>
      </c>
      <c r="L5" s="366">
        <f>+K5+60</f>
        <v>43190</v>
      </c>
      <c r="M5" s="366">
        <f>+L5+30</f>
        <v>43220</v>
      </c>
      <c r="N5" s="367">
        <v>6</v>
      </c>
      <c r="O5" s="366">
        <f>+M5+60</f>
        <v>43280</v>
      </c>
      <c r="P5" s="365">
        <f>+M5+N5*30</f>
        <v>43400</v>
      </c>
    </row>
    <row r="6" spans="1:16" s="318" customFormat="1" ht="75" x14ac:dyDescent="0.2">
      <c r="A6" s="328">
        <v>4</v>
      </c>
      <c r="B6" s="364" t="s">
        <v>61</v>
      </c>
      <c r="C6" s="363" t="s">
        <v>67</v>
      </c>
      <c r="D6" s="362" t="s">
        <v>63</v>
      </c>
      <c r="E6" s="337">
        <v>778500000</v>
      </c>
      <c r="F6" s="336"/>
      <c r="G6" s="342"/>
      <c r="H6" s="347" t="s">
        <v>65</v>
      </c>
      <c r="I6" s="1856"/>
      <c r="J6" s="332">
        <f>+K6-15</f>
        <v>43115</v>
      </c>
      <c r="K6" s="360">
        <v>43130</v>
      </c>
      <c r="L6" s="330">
        <f>+K6+60</f>
        <v>43190</v>
      </c>
      <c r="M6" s="330">
        <f>+L6+30</f>
        <v>43220</v>
      </c>
      <c r="N6" s="331">
        <v>6</v>
      </c>
      <c r="O6" s="330">
        <f>+M6+60</f>
        <v>43280</v>
      </c>
      <c r="P6" s="329">
        <f>+M6+N6*30</f>
        <v>43400</v>
      </c>
    </row>
    <row r="7" spans="1:16" s="318" customFormat="1" ht="75" x14ac:dyDescent="0.2">
      <c r="A7" s="328">
        <v>4</v>
      </c>
      <c r="B7" s="356" t="s">
        <v>61</v>
      </c>
      <c r="C7" s="355" t="s">
        <v>68</v>
      </c>
      <c r="D7" s="354" t="s">
        <v>69</v>
      </c>
      <c r="E7" s="351">
        <v>1380000000</v>
      </c>
      <c r="F7" s="341"/>
      <c r="G7" s="342" t="s">
        <v>64</v>
      </c>
      <c r="H7" s="347" t="s">
        <v>65</v>
      </c>
      <c r="I7" s="1856"/>
      <c r="J7" s="332">
        <f>+K7-15</f>
        <v>43115</v>
      </c>
      <c r="K7" s="360">
        <v>43130</v>
      </c>
      <c r="L7" s="330">
        <f>+K7+60</f>
        <v>43190</v>
      </c>
      <c r="M7" s="330">
        <f>+L7+30</f>
        <v>43220</v>
      </c>
      <c r="N7" s="331">
        <v>6</v>
      </c>
      <c r="O7" s="330">
        <f>+M7+60</f>
        <v>43280</v>
      </c>
      <c r="P7" s="329">
        <f>+M7+N7*30</f>
        <v>43400</v>
      </c>
    </row>
    <row r="8" spans="1:16" s="318" customFormat="1" ht="75" x14ac:dyDescent="0.2">
      <c r="A8" s="328">
        <v>4</v>
      </c>
      <c r="B8" s="356" t="s">
        <v>61</v>
      </c>
      <c r="C8" s="355" t="s">
        <v>70</v>
      </c>
      <c r="D8" s="358" t="s">
        <v>69</v>
      </c>
      <c r="E8" s="361">
        <v>120000000</v>
      </c>
      <c r="F8" s="348"/>
      <c r="G8" s="342"/>
      <c r="H8" s="347" t="s">
        <v>65</v>
      </c>
      <c r="I8" s="1856"/>
      <c r="J8" s="332">
        <f>+K8-15</f>
        <v>43115</v>
      </c>
      <c r="K8" s="360">
        <v>43130</v>
      </c>
      <c r="L8" s="330">
        <f>+K8+60</f>
        <v>43190</v>
      </c>
      <c r="M8" s="330">
        <f>+L8+30</f>
        <v>43220</v>
      </c>
      <c r="N8" s="331">
        <v>6</v>
      </c>
      <c r="O8" s="330">
        <f>+M8+60</f>
        <v>43280</v>
      </c>
      <c r="P8" s="329">
        <f>+M8+N8*30</f>
        <v>43400</v>
      </c>
    </row>
    <row r="9" spans="1:16" s="318" customFormat="1" ht="75" x14ac:dyDescent="0.2">
      <c r="A9" s="328">
        <v>4</v>
      </c>
      <c r="B9" s="356" t="s">
        <v>61</v>
      </c>
      <c r="C9" s="355" t="s">
        <v>71</v>
      </c>
      <c r="D9" s="358" t="s">
        <v>72</v>
      </c>
      <c r="E9" s="357">
        <v>26900160474</v>
      </c>
      <c r="F9" s="348" t="s">
        <v>73</v>
      </c>
      <c r="G9" s="342" t="s">
        <v>64</v>
      </c>
      <c r="H9" s="347" t="s">
        <v>74</v>
      </c>
      <c r="I9" s="1856"/>
      <c r="J9" s="339"/>
      <c r="K9" s="330"/>
      <c r="L9" s="330"/>
      <c r="M9" s="330">
        <v>43101</v>
      </c>
      <c r="N9" s="331"/>
      <c r="O9" s="330"/>
      <c r="P9" s="329">
        <v>43312</v>
      </c>
    </row>
    <row r="10" spans="1:16" s="318" customFormat="1" ht="90" x14ac:dyDescent="0.2">
      <c r="A10" s="328">
        <v>4</v>
      </c>
      <c r="B10" s="356" t="s">
        <v>61</v>
      </c>
      <c r="C10" s="355" t="s">
        <v>75</v>
      </c>
      <c r="D10" s="358" t="s">
        <v>72</v>
      </c>
      <c r="E10" s="357">
        <v>909987008</v>
      </c>
      <c r="F10" s="348" t="s">
        <v>73</v>
      </c>
      <c r="G10" s="342"/>
      <c r="H10" s="347" t="s">
        <v>74</v>
      </c>
      <c r="I10" s="1856"/>
      <c r="J10" s="339"/>
      <c r="K10" s="330"/>
      <c r="L10" s="330"/>
      <c r="M10" s="330">
        <v>43101</v>
      </c>
      <c r="N10" s="331"/>
      <c r="O10" s="330"/>
      <c r="P10" s="329">
        <v>43312</v>
      </c>
    </row>
    <row r="11" spans="1:16" s="318" customFormat="1" ht="75" x14ac:dyDescent="0.2">
      <c r="A11" s="328">
        <v>4</v>
      </c>
      <c r="B11" s="356" t="s">
        <v>61</v>
      </c>
      <c r="C11" s="355" t="s">
        <v>76</v>
      </c>
      <c r="D11" s="358" t="s">
        <v>77</v>
      </c>
      <c r="E11" s="357">
        <v>8725090000</v>
      </c>
      <c r="F11" s="348" t="s">
        <v>78</v>
      </c>
      <c r="G11" s="342"/>
      <c r="H11" s="347" t="s">
        <v>74</v>
      </c>
      <c r="I11" s="1856"/>
      <c r="J11" s="339"/>
      <c r="K11" s="330"/>
      <c r="L11" s="330"/>
      <c r="M11" s="330">
        <v>43101</v>
      </c>
      <c r="N11" s="331"/>
      <c r="O11" s="330"/>
      <c r="P11" s="329">
        <v>43465</v>
      </c>
    </row>
    <row r="12" spans="1:16" s="318" customFormat="1" ht="75" x14ac:dyDescent="0.2">
      <c r="A12" s="328">
        <v>4</v>
      </c>
      <c r="B12" s="356" t="s">
        <v>61</v>
      </c>
      <c r="C12" s="355" t="s">
        <v>79</v>
      </c>
      <c r="D12" s="354" t="s">
        <v>80</v>
      </c>
      <c r="E12" s="357">
        <v>47065608623</v>
      </c>
      <c r="F12" s="348" t="s">
        <v>81</v>
      </c>
      <c r="G12" s="342"/>
      <c r="H12" s="347" t="s">
        <v>74</v>
      </c>
      <c r="I12" s="1856"/>
      <c r="J12" s="339"/>
      <c r="K12" s="330"/>
      <c r="L12" s="330"/>
      <c r="M12" s="330">
        <v>43101</v>
      </c>
      <c r="N12" s="330"/>
      <c r="O12" s="330"/>
      <c r="P12" s="329">
        <v>43465</v>
      </c>
    </row>
    <row r="13" spans="1:16" s="318" customFormat="1" ht="75" customHeight="1" x14ac:dyDescent="0.2">
      <c r="A13" s="328">
        <v>4</v>
      </c>
      <c r="B13" s="356" t="s">
        <v>61</v>
      </c>
      <c r="C13" s="355" t="s">
        <v>82</v>
      </c>
      <c r="D13" s="358" t="s">
        <v>83</v>
      </c>
      <c r="E13" s="359">
        <v>20616860624</v>
      </c>
      <c r="F13" s="348" t="s">
        <v>84</v>
      </c>
      <c r="G13" s="342" t="s">
        <v>64</v>
      </c>
      <c r="H13" s="347" t="s">
        <v>74</v>
      </c>
      <c r="I13" s="1856"/>
      <c r="J13" s="339"/>
      <c r="K13" s="330"/>
      <c r="L13" s="330"/>
      <c r="M13" s="330">
        <v>43101</v>
      </c>
      <c r="N13" s="330"/>
      <c r="O13" s="330"/>
      <c r="P13" s="329">
        <v>43312</v>
      </c>
    </row>
    <row r="14" spans="1:16" s="318" customFormat="1" ht="120" x14ac:dyDescent="0.2">
      <c r="A14" s="328">
        <v>4</v>
      </c>
      <c r="B14" s="356" t="s">
        <v>61</v>
      </c>
      <c r="C14" s="355" t="s">
        <v>85</v>
      </c>
      <c r="D14" s="358" t="s">
        <v>83</v>
      </c>
      <c r="E14" s="359">
        <v>2383139376</v>
      </c>
      <c r="F14" s="348" t="s">
        <v>84</v>
      </c>
      <c r="G14" s="342"/>
      <c r="H14" s="347" t="s">
        <v>74</v>
      </c>
      <c r="I14" s="1856"/>
      <c r="J14" s="339"/>
      <c r="K14" s="330"/>
      <c r="L14" s="330"/>
      <c r="M14" s="330">
        <v>43101</v>
      </c>
      <c r="N14" s="330"/>
      <c r="O14" s="330"/>
      <c r="P14" s="329">
        <v>43312</v>
      </c>
    </row>
    <row r="15" spans="1:16" s="318" customFormat="1" ht="105" x14ac:dyDescent="0.2">
      <c r="A15" s="328">
        <v>4</v>
      </c>
      <c r="B15" s="356" t="s">
        <v>61</v>
      </c>
      <c r="C15" s="355" t="s">
        <v>86</v>
      </c>
      <c r="D15" s="358" t="s">
        <v>561</v>
      </c>
      <c r="E15" s="359">
        <v>14353860609</v>
      </c>
      <c r="F15" s="348" t="s">
        <v>84</v>
      </c>
      <c r="G15" s="342" t="s">
        <v>64</v>
      </c>
      <c r="H15" s="347" t="s">
        <v>74</v>
      </c>
      <c r="I15" s="1856"/>
      <c r="J15" s="339"/>
      <c r="K15" s="330"/>
      <c r="L15" s="330"/>
      <c r="M15" s="330">
        <v>43101</v>
      </c>
      <c r="N15" s="330"/>
      <c r="O15" s="330"/>
      <c r="P15" s="329">
        <v>43312</v>
      </c>
    </row>
    <row r="16" spans="1:16" s="318" customFormat="1" ht="120" customHeight="1" x14ac:dyDescent="0.2">
      <c r="A16" s="328">
        <v>4</v>
      </c>
      <c r="B16" s="356" t="s">
        <v>61</v>
      </c>
      <c r="C16" s="355" t="s">
        <v>88</v>
      </c>
      <c r="D16" s="358" t="s">
        <v>561</v>
      </c>
      <c r="E16" s="359">
        <v>1116139391</v>
      </c>
      <c r="F16" s="348" t="s">
        <v>84</v>
      </c>
      <c r="G16" s="342"/>
      <c r="H16" s="347" t="s">
        <v>74</v>
      </c>
      <c r="I16" s="1856"/>
      <c r="J16" s="339"/>
      <c r="K16" s="330"/>
      <c r="L16" s="330"/>
      <c r="M16" s="330">
        <v>43101</v>
      </c>
      <c r="N16" s="330"/>
      <c r="O16" s="330"/>
      <c r="P16" s="329">
        <v>43312</v>
      </c>
    </row>
    <row r="17" spans="1:16" s="318" customFormat="1" ht="75" x14ac:dyDescent="0.2">
      <c r="A17" s="328">
        <v>4</v>
      </c>
      <c r="B17" s="356" t="s">
        <v>61</v>
      </c>
      <c r="C17" s="355" t="s">
        <v>89</v>
      </c>
      <c r="D17" s="358" t="s">
        <v>72</v>
      </c>
      <c r="E17" s="357">
        <v>23000000000</v>
      </c>
      <c r="F17" s="348"/>
      <c r="G17" s="342" t="s">
        <v>64</v>
      </c>
      <c r="H17" s="347" t="s">
        <v>65</v>
      </c>
      <c r="I17" s="1856"/>
      <c r="J17" s="339">
        <f>+K17-15</f>
        <v>43176</v>
      </c>
      <c r="K17" s="330">
        <v>43191</v>
      </c>
      <c r="L17" s="330">
        <f>+K17+60</f>
        <v>43251</v>
      </c>
      <c r="M17" s="330">
        <f t="shared" ref="M17:M25" si="0">+L17+30</f>
        <v>43281</v>
      </c>
      <c r="N17" s="331">
        <v>6</v>
      </c>
      <c r="O17" s="330">
        <f t="shared" ref="O17:O25" si="1">+M17+60</f>
        <v>43341</v>
      </c>
      <c r="P17" s="329">
        <f>+M17+N17*30</f>
        <v>43461</v>
      </c>
    </row>
    <row r="18" spans="1:16" s="318" customFormat="1" ht="75" x14ac:dyDescent="0.2">
      <c r="A18" s="328">
        <v>4</v>
      </c>
      <c r="B18" s="356" t="s">
        <v>61</v>
      </c>
      <c r="C18" s="355" t="s">
        <v>90</v>
      </c>
      <c r="D18" s="354" t="s">
        <v>72</v>
      </c>
      <c r="E18" s="351">
        <v>2000000000</v>
      </c>
      <c r="F18" s="341"/>
      <c r="G18" s="342"/>
      <c r="H18" s="347" t="s">
        <v>65</v>
      </c>
      <c r="I18" s="1856"/>
      <c r="J18" s="339">
        <f>+K18-15</f>
        <v>43176</v>
      </c>
      <c r="K18" s="330">
        <v>43191</v>
      </c>
      <c r="L18" s="330">
        <f>+K18+60</f>
        <v>43251</v>
      </c>
      <c r="M18" s="330">
        <f t="shared" si="0"/>
        <v>43281</v>
      </c>
      <c r="N18" s="331">
        <v>6</v>
      </c>
      <c r="O18" s="330">
        <f t="shared" si="1"/>
        <v>43341</v>
      </c>
      <c r="P18" s="329">
        <f>+M18+N18*30</f>
        <v>43461</v>
      </c>
    </row>
    <row r="19" spans="1:16" s="318" customFormat="1" ht="105" customHeight="1" x14ac:dyDescent="0.2">
      <c r="A19" s="328">
        <v>4</v>
      </c>
      <c r="B19" s="356" t="s">
        <v>61</v>
      </c>
      <c r="C19" s="355" t="s">
        <v>91</v>
      </c>
      <c r="D19" s="354" t="s">
        <v>92</v>
      </c>
      <c r="E19" s="351">
        <v>3000000000</v>
      </c>
      <c r="F19" s="341"/>
      <c r="G19" s="342"/>
      <c r="H19" s="347" t="s">
        <v>74</v>
      </c>
      <c r="I19" s="1856"/>
      <c r="J19" s="339">
        <f>+K19</f>
        <v>43101</v>
      </c>
      <c r="K19" s="330">
        <v>43101</v>
      </c>
      <c r="L19" s="330">
        <f>+K19</f>
        <v>43101</v>
      </c>
      <c r="M19" s="330">
        <f t="shared" si="0"/>
        <v>43131</v>
      </c>
      <c r="N19" s="331">
        <v>12</v>
      </c>
      <c r="O19" s="330">
        <f t="shared" si="1"/>
        <v>43191</v>
      </c>
      <c r="P19" s="329">
        <f>+M19+N19*30-30</f>
        <v>43461</v>
      </c>
    </row>
    <row r="20" spans="1:16" s="318" customFormat="1" ht="135" x14ac:dyDescent="0.2">
      <c r="A20" s="328">
        <v>4</v>
      </c>
      <c r="B20" s="341" t="s">
        <v>61</v>
      </c>
      <c r="C20" s="342" t="s">
        <v>93</v>
      </c>
      <c r="D20" s="344"/>
      <c r="E20" s="351">
        <f>9200000000*0</f>
        <v>0</v>
      </c>
      <c r="F20" s="341"/>
      <c r="G20" s="342"/>
      <c r="H20" s="347" t="s">
        <v>74</v>
      </c>
      <c r="I20" s="1856"/>
      <c r="J20" s="339">
        <f t="shared" ref="J20:J25" si="2">+K20-15</f>
        <v>43176</v>
      </c>
      <c r="K20" s="330">
        <v>43191</v>
      </c>
      <c r="L20" s="330">
        <f t="shared" ref="L20:L25" si="3">+K20+60</f>
        <v>43251</v>
      </c>
      <c r="M20" s="330">
        <f t="shared" si="0"/>
        <v>43281</v>
      </c>
      <c r="N20" s="331">
        <v>6</v>
      </c>
      <c r="O20" s="330">
        <f t="shared" si="1"/>
        <v>43341</v>
      </c>
      <c r="P20" s="329">
        <f t="shared" ref="P20:P25" si="4">+M20+N20*30</f>
        <v>43461</v>
      </c>
    </row>
    <row r="21" spans="1:16" s="318" customFormat="1" ht="150" x14ac:dyDescent="0.2">
      <c r="A21" s="328">
        <v>4</v>
      </c>
      <c r="B21" s="341" t="s">
        <v>61</v>
      </c>
      <c r="C21" s="342" t="s">
        <v>94</v>
      </c>
      <c r="D21" s="344"/>
      <c r="E21" s="351">
        <f>800000000*0</f>
        <v>0</v>
      </c>
      <c r="F21" s="341"/>
      <c r="G21" s="342"/>
      <c r="H21" s="347" t="s">
        <v>74</v>
      </c>
      <c r="I21" s="1856"/>
      <c r="J21" s="339">
        <f t="shared" si="2"/>
        <v>43176</v>
      </c>
      <c r="K21" s="330">
        <v>43191</v>
      </c>
      <c r="L21" s="330">
        <f t="shared" si="3"/>
        <v>43251</v>
      </c>
      <c r="M21" s="330">
        <f t="shared" si="0"/>
        <v>43281</v>
      </c>
      <c r="N21" s="331">
        <v>6</v>
      </c>
      <c r="O21" s="330">
        <f t="shared" si="1"/>
        <v>43341</v>
      </c>
      <c r="P21" s="329">
        <f t="shared" si="4"/>
        <v>43461</v>
      </c>
    </row>
    <row r="22" spans="1:16" s="318" customFormat="1" ht="75" x14ac:dyDescent="0.2">
      <c r="A22" s="328">
        <v>4</v>
      </c>
      <c r="B22" s="356" t="s">
        <v>61</v>
      </c>
      <c r="C22" s="355" t="s">
        <v>95</v>
      </c>
      <c r="D22" s="354" t="s">
        <v>287</v>
      </c>
      <c r="E22" s="351">
        <v>4600000000</v>
      </c>
      <c r="F22" s="341"/>
      <c r="G22" s="342" t="s">
        <v>64</v>
      </c>
      <c r="H22" s="347" t="s">
        <v>65</v>
      </c>
      <c r="I22" s="1856"/>
      <c r="J22" s="339">
        <f t="shared" si="2"/>
        <v>43176</v>
      </c>
      <c r="K22" s="330">
        <v>43191</v>
      </c>
      <c r="L22" s="330">
        <f t="shared" si="3"/>
        <v>43251</v>
      </c>
      <c r="M22" s="330">
        <f t="shared" si="0"/>
        <v>43281</v>
      </c>
      <c r="N22" s="331">
        <v>6</v>
      </c>
      <c r="O22" s="330">
        <f t="shared" si="1"/>
        <v>43341</v>
      </c>
      <c r="P22" s="329">
        <f t="shared" si="4"/>
        <v>43461</v>
      </c>
    </row>
    <row r="23" spans="1:16" s="318" customFormat="1" ht="75" x14ac:dyDescent="0.2">
      <c r="A23" s="328">
        <v>4</v>
      </c>
      <c r="B23" s="356" t="s">
        <v>61</v>
      </c>
      <c r="C23" s="355" t="s">
        <v>97</v>
      </c>
      <c r="D23" s="354" t="s">
        <v>287</v>
      </c>
      <c r="E23" s="351">
        <v>400000000</v>
      </c>
      <c r="F23" s="341"/>
      <c r="G23" s="342"/>
      <c r="H23" s="347" t="s">
        <v>65</v>
      </c>
      <c r="I23" s="1856"/>
      <c r="J23" s="339">
        <f t="shared" si="2"/>
        <v>43176</v>
      </c>
      <c r="K23" s="330">
        <v>43191</v>
      </c>
      <c r="L23" s="330">
        <f t="shared" si="3"/>
        <v>43251</v>
      </c>
      <c r="M23" s="330">
        <f t="shared" si="0"/>
        <v>43281</v>
      </c>
      <c r="N23" s="331">
        <v>6</v>
      </c>
      <c r="O23" s="330">
        <f t="shared" si="1"/>
        <v>43341</v>
      </c>
      <c r="P23" s="329">
        <f t="shared" si="4"/>
        <v>43461</v>
      </c>
    </row>
    <row r="24" spans="1:16" s="318" customFormat="1" ht="75" x14ac:dyDescent="0.2">
      <c r="A24" s="328">
        <v>4</v>
      </c>
      <c r="B24" s="356" t="s">
        <v>61</v>
      </c>
      <c r="C24" s="355" t="s">
        <v>98</v>
      </c>
      <c r="D24" s="354" t="s">
        <v>99</v>
      </c>
      <c r="E24" s="351">
        <v>12880000000</v>
      </c>
      <c r="F24" s="341"/>
      <c r="G24" s="342" t="s">
        <v>64</v>
      </c>
      <c r="H24" s="347" t="s">
        <v>65</v>
      </c>
      <c r="I24" s="1856"/>
      <c r="J24" s="339">
        <f t="shared" si="2"/>
        <v>43176</v>
      </c>
      <c r="K24" s="330">
        <v>43191</v>
      </c>
      <c r="L24" s="330">
        <f t="shared" si="3"/>
        <v>43251</v>
      </c>
      <c r="M24" s="330">
        <f t="shared" si="0"/>
        <v>43281</v>
      </c>
      <c r="N24" s="331">
        <v>6</v>
      </c>
      <c r="O24" s="330">
        <f t="shared" si="1"/>
        <v>43341</v>
      </c>
      <c r="P24" s="329">
        <f t="shared" si="4"/>
        <v>43461</v>
      </c>
    </row>
    <row r="25" spans="1:16" s="318" customFormat="1" ht="90" x14ac:dyDescent="0.2">
      <c r="A25" s="328">
        <v>4</v>
      </c>
      <c r="B25" s="356" t="s">
        <v>61</v>
      </c>
      <c r="C25" s="355" t="s">
        <v>100</v>
      </c>
      <c r="D25" s="354" t="s">
        <v>99</v>
      </c>
      <c r="E25" s="351">
        <v>1120000000</v>
      </c>
      <c r="F25" s="341"/>
      <c r="G25" s="342"/>
      <c r="H25" s="347" t="s">
        <v>65</v>
      </c>
      <c r="I25" s="1856"/>
      <c r="J25" s="339">
        <f t="shared" si="2"/>
        <v>43176</v>
      </c>
      <c r="K25" s="330">
        <v>43191</v>
      </c>
      <c r="L25" s="330">
        <f t="shared" si="3"/>
        <v>43251</v>
      </c>
      <c r="M25" s="330">
        <f t="shared" si="0"/>
        <v>43281</v>
      </c>
      <c r="N25" s="331">
        <v>6</v>
      </c>
      <c r="O25" s="330">
        <f t="shared" si="1"/>
        <v>43341</v>
      </c>
      <c r="P25" s="329">
        <f t="shared" si="4"/>
        <v>43461</v>
      </c>
    </row>
    <row r="26" spans="1:16" s="318" customFormat="1" ht="75" x14ac:dyDescent="0.2">
      <c r="A26" s="328">
        <v>4</v>
      </c>
      <c r="B26" s="341" t="s">
        <v>61</v>
      </c>
      <c r="C26" s="342" t="s">
        <v>569</v>
      </c>
      <c r="D26" s="344" t="s">
        <v>568</v>
      </c>
      <c r="E26" s="351">
        <v>15061153895</v>
      </c>
      <c r="F26" s="341"/>
      <c r="G26" s="342"/>
      <c r="H26" s="347" t="s">
        <v>74</v>
      </c>
      <c r="I26" s="1856"/>
      <c r="J26" s="339"/>
      <c r="K26" s="330"/>
      <c r="L26" s="330">
        <v>43282</v>
      </c>
      <c r="M26" s="330"/>
      <c r="N26" s="331"/>
      <c r="O26" s="330">
        <v>43313</v>
      </c>
      <c r="P26" s="329">
        <f>+O26*30</f>
        <v>1299390</v>
      </c>
    </row>
    <row r="27" spans="1:16" s="318" customFormat="1" ht="75" x14ac:dyDescent="0.2">
      <c r="A27" s="328">
        <v>4</v>
      </c>
      <c r="B27" s="341" t="s">
        <v>61</v>
      </c>
      <c r="C27" s="342" t="s">
        <v>101</v>
      </c>
      <c r="D27" s="344" t="s">
        <v>102</v>
      </c>
      <c r="E27" s="351">
        <f>5495400000*0</f>
        <v>0</v>
      </c>
      <c r="F27" s="341"/>
      <c r="G27" s="342"/>
      <c r="H27" s="347" t="s">
        <v>65</v>
      </c>
      <c r="I27" s="1856"/>
      <c r="J27" s="339">
        <f>+K27-15</f>
        <v>43206</v>
      </c>
      <c r="K27" s="330">
        <v>43221</v>
      </c>
      <c r="L27" s="330">
        <f t="shared" ref="L27:L36" si="5">+K27+60</f>
        <v>43281</v>
      </c>
      <c r="M27" s="330">
        <f t="shared" ref="M27:M38" si="6">+L27+30</f>
        <v>43311</v>
      </c>
      <c r="N27" s="331">
        <v>6</v>
      </c>
      <c r="O27" s="330">
        <f t="shared" ref="O27:O38" si="7">+M27+60</f>
        <v>43371</v>
      </c>
      <c r="P27" s="329">
        <f>+M27+N27*30-30</f>
        <v>43461</v>
      </c>
    </row>
    <row r="28" spans="1:16" s="318" customFormat="1" ht="105" x14ac:dyDescent="0.2">
      <c r="A28" s="328">
        <v>22</v>
      </c>
      <c r="B28" s="341" t="s">
        <v>103</v>
      </c>
      <c r="C28" s="342" t="s">
        <v>104</v>
      </c>
      <c r="D28" s="344" t="s">
        <v>80</v>
      </c>
      <c r="E28" s="351">
        <v>828000000</v>
      </c>
      <c r="F28" s="341"/>
      <c r="G28" s="342" t="s">
        <v>64</v>
      </c>
      <c r="H28" s="347" t="s">
        <v>65</v>
      </c>
      <c r="I28" s="1856" t="s">
        <v>565</v>
      </c>
      <c r="J28" s="339">
        <f>+K28</f>
        <v>43101</v>
      </c>
      <c r="K28" s="330">
        <v>43101</v>
      </c>
      <c r="L28" s="330">
        <f t="shared" si="5"/>
        <v>43161</v>
      </c>
      <c r="M28" s="330">
        <f t="shared" si="6"/>
        <v>43191</v>
      </c>
      <c r="N28" s="331">
        <v>9</v>
      </c>
      <c r="O28" s="330">
        <f t="shared" si="7"/>
        <v>43251</v>
      </c>
      <c r="P28" s="329">
        <f>+M28+N28*30</f>
        <v>43461</v>
      </c>
    </row>
    <row r="29" spans="1:16" s="318" customFormat="1" ht="105" x14ac:dyDescent="0.2">
      <c r="A29" s="328">
        <v>22</v>
      </c>
      <c r="B29" s="341" t="s">
        <v>103</v>
      </c>
      <c r="C29" s="342" t="s">
        <v>105</v>
      </c>
      <c r="D29" s="344" t="s">
        <v>80</v>
      </c>
      <c r="E29" s="351">
        <v>72000000</v>
      </c>
      <c r="F29" s="341"/>
      <c r="G29" s="342"/>
      <c r="H29" s="347" t="s">
        <v>65</v>
      </c>
      <c r="I29" s="1856"/>
      <c r="J29" s="339">
        <f>+K29</f>
        <v>43101</v>
      </c>
      <c r="K29" s="330">
        <v>43101</v>
      </c>
      <c r="L29" s="330">
        <f t="shared" si="5"/>
        <v>43161</v>
      </c>
      <c r="M29" s="330">
        <f t="shared" si="6"/>
        <v>43191</v>
      </c>
      <c r="N29" s="331">
        <v>9</v>
      </c>
      <c r="O29" s="330">
        <f t="shared" si="7"/>
        <v>43251</v>
      </c>
      <c r="P29" s="329">
        <f>+M29+N29*30</f>
        <v>43461</v>
      </c>
    </row>
    <row r="30" spans="1:16" s="318" customFormat="1" ht="105" x14ac:dyDescent="0.2">
      <c r="A30" s="328">
        <v>22</v>
      </c>
      <c r="B30" s="341" t="s">
        <v>103</v>
      </c>
      <c r="C30" s="342" t="s">
        <v>106</v>
      </c>
      <c r="D30" s="344" t="s">
        <v>80</v>
      </c>
      <c r="E30" s="351">
        <v>6000240000</v>
      </c>
      <c r="F30" s="341"/>
      <c r="G30" s="342" t="s">
        <v>64</v>
      </c>
      <c r="H30" s="347" t="s">
        <v>65</v>
      </c>
      <c r="I30" s="1856"/>
      <c r="J30" s="339">
        <f>+K30</f>
        <v>43101</v>
      </c>
      <c r="K30" s="330">
        <v>43101</v>
      </c>
      <c r="L30" s="330">
        <f t="shared" si="5"/>
        <v>43161</v>
      </c>
      <c r="M30" s="330">
        <f t="shared" si="6"/>
        <v>43191</v>
      </c>
      <c r="N30" s="331">
        <v>8</v>
      </c>
      <c r="O30" s="330">
        <f t="shared" si="7"/>
        <v>43251</v>
      </c>
      <c r="P30" s="329">
        <f>+M30+N30*30</f>
        <v>43431</v>
      </c>
    </row>
    <row r="31" spans="1:16" s="318" customFormat="1" ht="105" x14ac:dyDescent="0.2">
      <c r="A31" s="328">
        <v>22</v>
      </c>
      <c r="B31" s="341" t="s">
        <v>103</v>
      </c>
      <c r="C31" s="342" t="s">
        <v>107</v>
      </c>
      <c r="D31" s="344" t="s">
        <v>80</v>
      </c>
      <c r="E31" s="351">
        <v>521760000</v>
      </c>
      <c r="F31" s="341"/>
      <c r="G31" s="342"/>
      <c r="H31" s="347" t="s">
        <v>65</v>
      </c>
      <c r="I31" s="1856"/>
      <c r="J31" s="339">
        <f>+K31</f>
        <v>43101</v>
      </c>
      <c r="K31" s="330">
        <v>43101</v>
      </c>
      <c r="L31" s="330">
        <f t="shared" si="5"/>
        <v>43161</v>
      </c>
      <c r="M31" s="330">
        <f t="shared" si="6"/>
        <v>43191</v>
      </c>
      <c r="N31" s="331">
        <v>8</v>
      </c>
      <c r="O31" s="330">
        <f t="shared" si="7"/>
        <v>43251</v>
      </c>
      <c r="P31" s="329">
        <f>+M31+N31*30</f>
        <v>43431</v>
      </c>
    </row>
    <row r="32" spans="1:16" s="318" customFormat="1" ht="105" x14ac:dyDescent="0.2">
      <c r="A32" s="328">
        <v>22</v>
      </c>
      <c r="B32" s="341" t="s">
        <v>103</v>
      </c>
      <c r="C32" s="342" t="s">
        <v>108</v>
      </c>
      <c r="D32" s="344" t="s">
        <v>80</v>
      </c>
      <c r="E32" s="351">
        <v>11295760000</v>
      </c>
      <c r="F32" s="341"/>
      <c r="G32" s="342" t="s">
        <v>64</v>
      </c>
      <c r="H32" s="347" t="s">
        <v>65</v>
      </c>
      <c r="I32" s="1856"/>
      <c r="J32" s="339">
        <f>+K32-15</f>
        <v>43206</v>
      </c>
      <c r="K32" s="330">
        <v>43221</v>
      </c>
      <c r="L32" s="330">
        <f t="shared" si="5"/>
        <v>43281</v>
      </c>
      <c r="M32" s="330">
        <f t="shared" si="6"/>
        <v>43311</v>
      </c>
      <c r="N32" s="331">
        <v>6</v>
      </c>
      <c r="O32" s="330">
        <f t="shared" si="7"/>
        <v>43371</v>
      </c>
      <c r="P32" s="329">
        <f t="shared" ref="P32:P37" si="8">+M32+N32*30-30</f>
        <v>43461</v>
      </c>
    </row>
    <row r="33" spans="1:16" s="318" customFormat="1" ht="105" x14ac:dyDescent="0.2">
      <c r="A33" s="328">
        <v>22</v>
      </c>
      <c r="B33" s="341" t="s">
        <v>103</v>
      </c>
      <c r="C33" s="342" t="s">
        <v>109</v>
      </c>
      <c r="D33" s="344" t="s">
        <v>80</v>
      </c>
      <c r="E33" s="351">
        <v>982240000</v>
      </c>
      <c r="F33" s="341"/>
      <c r="G33" s="342"/>
      <c r="H33" s="347" t="s">
        <v>65</v>
      </c>
      <c r="I33" s="1856"/>
      <c r="J33" s="339">
        <f>+K33-15</f>
        <v>43206</v>
      </c>
      <c r="K33" s="330">
        <v>43221</v>
      </c>
      <c r="L33" s="330">
        <f t="shared" si="5"/>
        <v>43281</v>
      </c>
      <c r="M33" s="330">
        <f t="shared" si="6"/>
        <v>43311</v>
      </c>
      <c r="N33" s="331">
        <v>6</v>
      </c>
      <c r="O33" s="330">
        <f t="shared" si="7"/>
        <v>43371</v>
      </c>
      <c r="P33" s="329">
        <f t="shared" si="8"/>
        <v>43461</v>
      </c>
    </row>
    <row r="34" spans="1:16" s="318" customFormat="1" ht="105" x14ac:dyDescent="0.2">
      <c r="A34" s="328">
        <v>22</v>
      </c>
      <c r="B34" s="341" t="s">
        <v>103</v>
      </c>
      <c r="C34" s="342" t="s">
        <v>110</v>
      </c>
      <c r="D34" s="344" t="s">
        <v>80</v>
      </c>
      <c r="E34" s="351">
        <v>300000000</v>
      </c>
      <c r="F34" s="341"/>
      <c r="G34" s="342"/>
      <c r="H34" s="347" t="s">
        <v>65</v>
      </c>
      <c r="I34" s="1856"/>
      <c r="J34" s="339">
        <f>+K34-15</f>
        <v>43206</v>
      </c>
      <c r="K34" s="330">
        <v>43221</v>
      </c>
      <c r="L34" s="330">
        <f t="shared" si="5"/>
        <v>43281</v>
      </c>
      <c r="M34" s="330">
        <f t="shared" si="6"/>
        <v>43311</v>
      </c>
      <c r="N34" s="331">
        <v>6</v>
      </c>
      <c r="O34" s="330">
        <f t="shared" si="7"/>
        <v>43371</v>
      </c>
      <c r="P34" s="329">
        <f t="shared" si="8"/>
        <v>43461</v>
      </c>
    </row>
    <row r="35" spans="1:16" s="318" customFormat="1" ht="90" x14ac:dyDescent="0.2">
      <c r="A35" s="328">
        <v>18</v>
      </c>
      <c r="B35" s="341" t="s">
        <v>111</v>
      </c>
      <c r="C35" s="342" t="s">
        <v>112</v>
      </c>
      <c r="D35" s="344" t="s">
        <v>561</v>
      </c>
      <c r="E35" s="343">
        <v>6000000000</v>
      </c>
      <c r="F35" s="341"/>
      <c r="G35" s="345" t="s">
        <v>567</v>
      </c>
      <c r="H35" s="345" t="s">
        <v>560</v>
      </c>
      <c r="I35" s="352"/>
      <c r="J35" s="339">
        <f>+K35-15</f>
        <v>43206</v>
      </c>
      <c r="K35" s="330">
        <v>43221</v>
      </c>
      <c r="L35" s="330">
        <f t="shared" si="5"/>
        <v>43281</v>
      </c>
      <c r="M35" s="330">
        <f t="shared" si="6"/>
        <v>43311</v>
      </c>
      <c r="N35" s="331">
        <v>6</v>
      </c>
      <c r="O35" s="330">
        <f t="shared" si="7"/>
        <v>43371</v>
      </c>
      <c r="P35" s="329">
        <f t="shared" si="8"/>
        <v>43461</v>
      </c>
    </row>
    <row r="36" spans="1:16" s="318" customFormat="1" ht="105" x14ac:dyDescent="0.2">
      <c r="A36" s="328">
        <v>10</v>
      </c>
      <c r="B36" s="341" t="s">
        <v>113</v>
      </c>
      <c r="C36" s="342" t="s">
        <v>112</v>
      </c>
      <c r="D36" s="344" t="s">
        <v>561</v>
      </c>
      <c r="E36" s="343">
        <v>4500000000</v>
      </c>
      <c r="F36" s="341"/>
      <c r="G36" s="353" t="s">
        <v>566</v>
      </c>
      <c r="H36" s="353" t="s">
        <v>560</v>
      </c>
      <c r="I36" s="352"/>
      <c r="J36" s="339">
        <f>+K36-15</f>
        <v>43206</v>
      </c>
      <c r="K36" s="330">
        <v>43221</v>
      </c>
      <c r="L36" s="330">
        <f t="shared" si="5"/>
        <v>43281</v>
      </c>
      <c r="M36" s="330">
        <f t="shared" si="6"/>
        <v>43311</v>
      </c>
      <c r="N36" s="331">
        <v>6</v>
      </c>
      <c r="O36" s="330">
        <f t="shared" si="7"/>
        <v>43371</v>
      </c>
      <c r="P36" s="329">
        <f t="shared" si="8"/>
        <v>43461</v>
      </c>
    </row>
    <row r="37" spans="1:16" s="318" customFormat="1" ht="105" customHeight="1" x14ac:dyDescent="0.2">
      <c r="A37" s="328">
        <v>19</v>
      </c>
      <c r="B37" s="341" t="s">
        <v>114</v>
      </c>
      <c r="C37" s="342" t="s">
        <v>91</v>
      </c>
      <c r="D37" s="344" t="s">
        <v>92</v>
      </c>
      <c r="E37" s="351">
        <v>2800000000</v>
      </c>
      <c r="F37" s="341"/>
      <c r="G37" s="342"/>
      <c r="H37" s="347" t="s">
        <v>74</v>
      </c>
      <c r="I37" s="1856" t="s">
        <v>565</v>
      </c>
      <c r="J37" s="339">
        <f>+K37</f>
        <v>43101</v>
      </c>
      <c r="K37" s="330">
        <v>43101</v>
      </c>
      <c r="L37" s="330">
        <f>+K37</f>
        <v>43101</v>
      </c>
      <c r="M37" s="330">
        <f t="shared" si="6"/>
        <v>43131</v>
      </c>
      <c r="N37" s="331">
        <v>12</v>
      </c>
      <c r="O37" s="330">
        <f t="shared" si="7"/>
        <v>43191</v>
      </c>
      <c r="P37" s="329">
        <f t="shared" si="8"/>
        <v>43461</v>
      </c>
    </row>
    <row r="38" spans="1:16" s="318" customFormat="1" ht="105" customHeight="1" x14ac:dyDescent="0.2">
      <c r="A38" s="328">
        <v>19</v>
      </c>
      <c r="B38" s="341" t="s">
        <v>114</v>
      </c>
      <c r="C38" s="342" t="s">
        <v>564</v>
      </c>
      <c r="D38" s="350" t="s">
        <v>92</v>
      </c>
      <c r="E38" s="343">
        <v>5444467776</v>
      </c>
      <c r="F38" s="336"/>
      <c r="G38" s="342"/>
      <c r="H38" s="347" t="s">
        <v>74</v>
      </c>
      <c r="I38" s="1856"/>
      <c r="J38" s="339">
        <f>+K38-15</f>
        <v>43145</v>
      </c>
      <c r="K38" s="330">
        <v>43160</v>
      </c>
      <c r="L38" s="330">
        <f>+K38+60</f>
        <v>43220</v>
      </c>
      <c r="M38" s="330">
        <f t="shared" si="6"/>
        <v>43250</v>
      </c>
      <c r="N38" s="331">
        <v>5</v>
      </c>
      <c r="O38" s="330">
        <f t="shared" si="7"/>
        <v>43310</v>
      </c>
      <c r="P38" s="329">
        <f>+M38+N38*30</f>
        <v>43400</v>
      </c>
    </row>
    <row r="39" spans="1:16" s="318" customFormat="1" ht="90" x14ac:dyDescent="0.2">
      <c r="A39" s="328">
        <v>19</v>
      </c>
      <c r="B39" s="341" t="s">
        <v>114</v>
      </c>
      <c r="C39" s="342" t="s">
        <v>82</v>
      </c>
      <c r="D39" s="350" t="s">
        <v>83</v>
      </c>
      <c r="E39" s="349">
        <v>19760000000</v>
      </c>
      <c r="F39" s="348" t="s">
        <v>84</v>
      </c>
      <c r="G39" s="342" t="s">
        <v>64</v>
      </c>
      <c r="H39" s="347" t="s">
        <v>74</v>
      </c>
      <c r="I39" s="1856"/>
      <c r="J39" s="339"/>
      <c r="K39" s="330"/>
      <c r="L39" s="330"/>
      <c r="M39" s="330">
        <v>43101</v>
      </c>
      <c r="N39" s="330"/>
      <c r="O39" s="330"/>
      <c r="P39" s="329">
        <v>43312</v>
      </c>
    </row>
    <row r="40" spans="1:16" s="318" customFormat="1" ht="90" x14ac:dyDescent="0.2">
      <c r="A40" s="328">
        <v>19</v>
      </c>
      <c r="B40" s="341" t="s">
        <v>114</v>
      </c>
      <c r="C40" s="342" t="s">
        <v>115</v>
      </c>
      <c r="D40" s="344" t="s">
        <v>287</v>
      </c>
      <c r="E40" s="349">
        <v>14789599588</v>
      </c>
      <c r="F40" s="348" t="s">
        <v>84</v>
      </c>
      <c r="G40" s="342"/>
      <c r="H40" s="347" t="s">
        <v>74</v>
      </c>
      <c r="I40" s="1856"/>
      <c r="J40" s="339"/>
      <c r="K40" s="330"/>
      <c r="L40" s="330"/>
      <c r="M40" s="330">
        <v>43101</v>
      </c>
      <c r="N40" s="330"/>
      <c r="O40" s="330"/>
      <c r="P40" s="329">
        <v>43312</v>
      </c>
    </row>
    <row r="41" spans="1:16" s="318" customFormat="1" ht="90" x14ac:dyDescent="0.2">
      <c r="A41" s="328">
        <v>19</v>
      </c>
      <c r="B41" s="341" t="s">
        <v>114</v>
      </c>
      <c r="C41" s="342" t="s">
        <v>116</v>
      </c>
      <c r="D41" s="344" t="s">
        <v>287</v>
      </c>
      <c r="E41" s="349">
        <v>3128932636</v>
      </c>
      <c r="F41" s="348" t="s">
        <v>84</v>
      </c>
      <c r="G41" s="342"/>
      <c r="H41" s="347" t="s">
        <v>74</v>
      </c>
      <c r="I41" s="1856"/>
      <c r="J41" s="339"/>
      <c r="K41" s="330"/>
      <c r="L41" s="330"/>
      <c r="M41" s="330">
        <v>43101</v>
      </c>
      <c r="N41" s="330"/>
      <c r="O41" s="330"/>
      <c r="P41" s="329">
        <v>43312</v>
      </c>
    </row>
    <row r="42" spans="1:16" s="318" customFormat="1" ht="90" x14ac:dyDescent="0.2">
      <c r="A42" s="328">
        <v>19</v>
      </c>
      <c r="B42" s="341" t="s">
        <v>114</v>
      </c>
      <c r="C42" s="342" t="s">
        <v>563</v>
      </c>
      <c r="D42" s="344" t="s">
        <v>561</v>
      </c>
      <c r="E42" s="349">
        <v>6160000000</v>
      </c>
      <c r="F42" s="348"/>
      <c r="G42" s="342" t="s">
        <v>64</v>
      </c>
      <c r="H42" s="347" t="s">
        <v>65</v>
      </c>
      <c r="I42" s="1856"/>
      <c r="J42" s="339">
        <f t="shared" ref="J42:J88" si="9">+K42-15</f>
        <v>43176</v>
      </c>
      <c r="K42" s="330">
        <v>43191</v>
      </c>
      <c r="L42" s="330">
        <f t="shared" ref="L42:L88" si="10">+K42+60</f>
        <v>43251</v>
      </c>
      <c r="M42" s="330">
        <f t="shared" ref="M42:M88" si="11">+L42+30</f>
        <v>43281</v>
      </c>
      <c r="N42" s="331">
        <v>6</v>
      </c>
      <c r="O42" s="330">
        <f t="shared" ref="O42:O88" si="12">+M42+60</f>
        <v>43341</v>
      </c>
      <c r="P42" s="329">
        <f t="shared" ref="P42:P88" si="13">+M42+N42*30</f>
        <v>43461</v>
      </c>
    </row>
    <row r="43" spans="1:16" s="318" customFormat="1" ht="90" x14ac:dyDescent="0.2">
      <c r="A43" s="328">
        <v>19</v>
      </c>
      <c r="B43" s="341" t="s">
        <v>114</v>
      </c>
      <c r="C43" s="342" t="s">
        <v>562</v>
      </c>
      <c r="D43" s="344" t="s">
        <v>561</v>
      </c>
      <c r="E43" s="349">
        <v>840000000</v>
      </c>
      <c r="F43" s="348"/>
      <c r="G43" s="342"/>
      <c r="H43" s="347" t="s">
        <v>65</v>
      </c>
      <c r="I43" s="1856"/>
      <c r="J43" s="339">
        <f t="shared" si="9"/>
        <v>43176</v>
      </c>
      <c r="K43" s="330">
        <v>43191</v>
      </c>
      <c r="L43" s="330">
        <f t="shared" si="10"/>
        <v>43251</v>
      </c>
      <c r="M43" s="330">
        <f t="shared" si="11"/>
        <v>43281</v>
      </c>
      <c r="N43" s="331">
        <v>6</v>
      </c>
      <c r="O43" s="330">
        <f t="shared" si="12"/>
        <v>43341</v>
      </c>
      <c r="P43" s="329">
        <f t="shared" si="13"/>
        <v>43461</v>
      </c>
    </row>
    <row r="44" spans="1:16" s="318" customFormat="1" ht="90" x14ac:dyDescent="0.2">
      <c r="A44" s="328">
        <v>19</v>
      </c>
      <c r="B44" s="341" t="s">
        <v>114</v>
      </c>
      <c r="C44" s="342" t="s">
        <v>117</v>
      </c>
      <c r="D44" s="344" t="s">
        <v>118</v>
      </c>
      <c r="E44" s="343">
        <v>1840000000</v>
      </c>
      <c r="F44" s="341"/>
      <c r="G44" s="342" t="s">
        <v>64</v>
      </c>
      <c r="H44" s="347" t="s">
        <v>65</v>
      </c>
      <c r="I44" s="1856"/>
      <c r="J44" s="339">
        <f t="shared" si="9"/>
        <v>43176</v>
      </c>
      <c r="K44" s="330">
        <v>43191</v>
      </c>
      <c r="L44" s="330">
        <f t="shared" si="10"/>
        <v>43251</v>
      </c>
      <c r="M44" s="330">
        <f t="shared" si="11"/>
        <v>43281</v>
      </c>
      <c r="N44" s="331">
        <v>6</v>
      </c>
      <c r="O44" s="330">
        <f t="shared" si="12"/>
        <v>43341</v>
      </c>
      <c r="P44" s="329">
        <f t="shared" si="13"/>
        <v>43461</v>
      </c>
    </row>
    <row r="45" spans="1:16" s="318" customFormat="1" ht="90" x14ac:dyDescent="0.2">
      <c r="A45" s="328">
        <v>19</v>
      </c>
      <c r="B45" s="341" t="s">
        <v>114</v>
      </c>
      <c r="C45" s="342" t="s">
        <v>119</v>
      </c>
      <c r="D45" s="344" t="s">
        <v>120</v>
      </c>
      <c r="E45" s="343">
        <v>1840000000</v>
      </c>
      <c r="F45" s="341"/>
      <c r="G45" s="342" t="s">
        <v>64</v>
      </c>
      <c r="H45" s="347" t="s">
        <v>65</v>
      </c>
      <c r="I45" s="1856"/>
      <c r="J45" s="339">
        <f t="shared" si="9"/>
        <v>43176</v>
      </c>
      <c r="K45" s="330">
        <v>43191</v>
      </c>
      <c r="L45" s="330">
        <f t="shared" si="10"/>
        <v>43251</v>
      </c>
      <c r="M45" s="330">
        <f t="shared" si="11"/>
        <v>43281</v>
      </c>
      <c r="N45" s="331">
        <v>6</v>
      </c>
      <c r="O45" s="330">
        <f t="shared" si="12"/>
        <v>43341</v>
      </c>
      <c r="P45" s="329">
        <f t="shared" si="13"/>
        <v>43461</v>
      </c>
    </row>
    <row r="46" spans="1:16" s="318" customFormat="1" ht="90" x14ac:dyDescent="0.2">
      <c r="A46" s="328">
        <v>19</v>
      </c>
      <c r="B46" s="341" t="s">
        <v>114</v>
      </c>
      <c r="C46" s="342" t="s">
        <v>121</v>
      </c>
      <c r="D46" s="344" t="s">
        <v>122</v>
      </c>
      <c r="E46" s="343">
        <v>1840000000</v>
      </c>
      <c r="F46" s="341"/>
      <c r="G46" s="342" t="s">
        <v>64</v>
      </c>
      <c r="H46" s="347" t="s">
        <v>65</v>
      </c>
      <c r="I46" s="1856"/>
      <c r="J46" s="339">
        <f t="shared" si="9"/>
        <v>43176</v>
      </c>
      <c r="K46" s="330">
        <v>43191</v>
      </c>
      <c r="L46" s="330">
        <f t="shared" si="10"/>
        <v>43251</v>
      </c>
      <c r="M46" s="330">
        <f t="shared" si="11"/>
        <v>43281</v>
      </c>
      <c r="N46" s="331">
        <v>6</v>
      </c>
      <c r="O46" s="330">
        <f t="shared" si="12"/>
        <v>43341</v>
      </c>
      <c r="P46" s="329">
        <f t="shared" si="13"/>
        <v>43461</v>
      </c>
    </row>
    <row r="47" spans="1:16" s="318" customFormat="1" ht="90" x14ac:dyDescent="0.2">
      <c r="A47" s="328">
        <v>19</v>
      </c>
      <c r="B47" s="341" t="s">
        <v>114</v>
      </c>
      <c r="C47" s="342" t="s">
        <v>123</v>
      </c>
      <c r="D47" s="344" t="s">
        <v>124</v>
      </c>
      <c r="E47" s="343">
        <v>1840000000</v>
      </c>
      <c r="F47" s="341"/>
      <c r="G47" s="342" t="s">
        <v>64</v>
      </c>
      <c r="H47" s="347" t="s">
        <v>65</v>
      </c>
      <c r="I47" s="1856"/>
      <c r="J47" s="339">
        <f t="shared" si="9"/>
        <v>43176</v>
      </c>
      <c r="K47" s="330">
        <v>43191</v>
      </c>
      <c r="L47" s="330">
        <f t="shared" si="10"/>
        <v>43251</v>
      </c>
      <c r="M47" s="330">
        <f t="shared" si="11"/>
        <v>43281</v>
      </c>
      <c r="N47" s="331">
        <v>6</v>
      </c>
      <c r="O47" s="330">
        <f t="shared" si="12"/>
        <v>43341</v>
      </c>
      <c r="P47" s="329">
        <f t="shared" si="13"/>
        <v>43461</v>
      </c>
    </row>
    <row r="48" spans="1:16" s="318" customFormat="1" ht="90" x14ac:dyDescent="0.2">
      <c r="A48" s="328">
        <v>19</v>
      </c>
      <c r="B48" s="341" t="s">
        <v>114</v>
      </c>
      <c r="C48" s="342" t="s">
        <v>125</v>
      </c>
      <c r="D48" s="344" t="s">
        <v>126</v>
      </c>
      <c r="E48" s="343">
        <v>1840000000</v>
      </c>
      <c r="F48" s="341"/>
      <c r="G48" s="342" t="s">
        <v>64</v>
      </c>
      <c r="H48" s="347" t="s">
        <v>65</v>
      </c>
      <c r="I48" s="1856"/>
      <c r="J48" s="339">
        <f t="shared" si="9"/>
        <v>43176</v>
      </c>
      <c r="K48" s="330">
        <v>43191</v>
      </c>
      <c r="L48" s="330">
        <f t="shared" si="10"/>
        <v>43251</v>
      </c>
      <c r="M48" s="330">
        <f t="shared" si="11"/>
        <v>43281</v>
      </c>
      <c r="N48" s="331">
        <v>6</v>
      </c>
      <c r="O48" s="330">
        <f t="shared" si="12"/>
        <v>43341</v>
      </c>
      <c r="P48" s="329">
        <f t="shared" si="13"/>
        <v>43461</v>
      </c>
    </row>
    <row r="49" spans="1:16" s="318" customFormat="1" ht="90" x14ac:dyDescent="0.2">
      <c r="A49" s="328">
        <v>19</v>
      </c>
      <c r="B49" s="341" t="s">
        <v>114</v>
      </c>
      <c r="C49" s="342" t="s">
        <v>127</v>
      </c>
      <c r="D49" s="344" t="s">
        <v>128</v>
      </c>
      <c r="E49" s="343">
        <v>1840000000</v>
      </c>
      <c r="F49" s="341"/>
      <c r="G49" s="342" t="s">
        <v>64</v>
      </c>
      <c r="H49" s="347" t="s">
        <v>65</v>
      </c>
      <c r="I49" s="1856"/>
      <c r="J49" s="339">
        <f t="shared" si="9"/>
        <v>43176</v>
      </c>
      <c r="K49" s="330">
        <v>43191</v>
      </c>
      <c r="L49" s="330">
        <f t="shared" si="10"/>
        <v>43251</v>
      </c>
      <c r="M49" s="330">
        <f t="shared" si="11"/>
        <v>43281</v>
      </c>
      <c r="N49" s="331">
        <v>6</v>
      </c>
      <c r="O49" s="330">
        <f t="shared" si="12"/>
        <v>43341</v>
      </c>
      <c r="P49" s="329">
        <f t="shared" si="13"/>
        <v>43461</v>
      </c>
    </row>
    <row r="50" spans="1:16" s="318" customFormat="1" ht="90" x14ac:dyDescent="0.2">
      <c r="A50" s="328">
        <v>19</v>
      </c>
      <c r="B50" s="341" t="s">
        <v>114</v>
      </c>
      <c r="C50" s="342" t="s">
        <v>129</v>
      </c>
      <c r="D50" s="344" t="s">
        <v>130</v>
      </c>
      <c r="E50" s="343">
        <v>1840000000</v>
      </c>
      <c r="F50" s="341"/>
      <c r="G50" s="342" t="s">
        <v>64</v>
      </c>
      <c r="H50" s="347" t="s">
        <v>65</v>
      </c>
      <c r="I50" s="1856"/>
      <c r="J50" s="339">
        <f t="shared" si="9"/>
        <v>43176</v>
      </c>
      <c r="K50" s="330">
        <v>43191</v>
      </c>
      <c r="L50" s="330">
        <f t="shared" si="10"/>
        <v>43251</v>
      </c>
      <c r="M50" s="330">
        <f t="shared" si="11"/>
        <v>43281</v>
      </c>
      <c r="N50" s="331">
        <v>6</v>
      </c>
      <c r="O50" s="330">
        <f t="shared" si="12"/>
        <v>43341</v>
      </c>
      <c r="P50" s="329">
        <f t="shared" si="13"/>
        <v>43461</v>
      </c>
    </row>
    <row r="51" spans="1:16" s="318" customFormat="1" ht="90" x14ac:dyDescent="0.2">
      <c r="A51" s="328">
        <v>19</v>
      </c>
      <c r="B51" s="341" t="s">
        <v>114</v>
      </c>
      <c r="C51" s="342" t="s">
        <v>131</v>
      </c>
      <c r="D51" s="344" t="s">
        <v>118</v>
      </c>
      <c r="E51" s="343">
        <v>160000000</v>
      </c>
      <c r="F51" s="341"/>
      <c r="G51" s="342"/>
      <c r="H51" s="347" t="s">
        <v>65</v>
      </c>
      <c r="I51" s="1856"/>
      <c r="J51" s="339">
        <f t="shared" si="9"/>
        <v>43176</v>
      </c>
      <c r="K51" s="330">
        <v>43191</v>
      </c>
      <c r="L51" s="330">
        <f t="shared" si="10"/>
        <v>43251</v>
      </c>
      <c r="M51" s="330">
        <f t="shared" si="11"/>
        <v>43281</v>
      </c>
      <c r="N51" s="331">
        <v>6</v>
      </c>
      <c r="O51" s="330">
        <f t="shared" si="12"/>
        <v>43341</v>
      </c>
      <c r="P51" s="329">
        <f t="shared" si="13"/>
        <v>43461</v>
      </c>
    </row>
    <row r="52" spans="1:16" s="318" customFormat="1" ht="90" x14ac:dyDescent="0.2">
      <c r="A52" s="328">
        <v>19</v>
      </c>
      <c r="B52" s="341" t="s">
        <v>114</v>
      </c>
      <c r="C52" s="342" t="s">
        <v>132</v>
      </c>
      <c r="D52" s="344" t="s">
        <v>120</v>
      </c>
      <c r="E52" s="343">
        <v>160000000</v>
      </c>
      <c r="F52" s="341"/>
      <c r="G52" s="342"/>
      <c r="H52" s="347" t="s">
        <v>65</v>
      </c>
      <c r="I52" s="1856"/>
      <c r="J52" s="339">
        <f t="shared" si="9"/>
        <v>43176</v>
      </c>
      <c r="K52" s="330">
        <v>43191</v>
      </c>
      <c r="L52" s="330">
        <f t="shared" si="10"/>
        <v>43251</v>
      </c>
      <c r="M52" s="330">
        <f t="shared" si="11"/>
        <v>43281</v>
      </c>
      <c r="N52" s="331">
        <v>6</v>
      </c>
      <c r="O52" s="330">
        <f t="shared" si="12"/>
        <v>43341</v>
      </c>
      <c r="P52" s="329">
        <f t="shared" si="13"/>
        <v>43461</v>
      </c>
    </row>
    <row r="53" spans="1:16" s="318" customFormat="1" ht="90" x14ac:dyDescent="0.2">
      <c r="A53" s="328">
        <v>19</v>
      </c>
      <c r="B53" s="341" t="s">
        <v>114</v>
      </c>
      <c r="C53" s="342" t="s">
        <v>133</v>
      </c>
      <c r="D53" s="344" t="s">
        <v>122</v>
      </c>
      <c r="E53" s="343">
        <v>160000000</v>
      </c>
      <c r="F53" s="341"/>
      <c r="G53" s="342"/>
      <c r="H53" s="347" t="s">
        <v>65</v>
      </c>
      <c r="I53" s="1856"/>
      <c r="J53" s="339">
        <f t="shared" si="9"/>
        <v>43176</v>
      </c>
      <c r="K53" s="330">
        <v>43191</v>
      </c>
      <c r="L53" s="330">
        <f t="shared" si="10"/>
        <v>43251</v>
      </c>
      <c r="M53" s="330">
        <f t="shared" si="11"/>
        <v>43281</v>
      </c>
      <c r="N53" s="331">
        <v>6</v>
      </c>
      <c r="O53" s="330">
        <f t="shared" si="12"/>
        <v>43341</v>
      </c>
      <c r="P53" s="329">
        <f t="shared" si="13"/>
        <v>43461</v>
      </c>
    </row>
    <row r="54" spans="1:16" s="318" customFormat="1" ht="90" x14ac:dyDescent="0.2">
      <c r="A54" s="328">
        <v>19</v>
      </c>
      <c r="B54" s="341" t="s">
        <v>114</v>
      </c>
      <c r="C54" s="342" t="s">
        <v>134</v>
      </c>
      <c r="D54" s="344" t="s">
        <v>124</v>
      </c>
      <c r="E54" s="343">
        <v>160000000</v>
      </c>
      <c r="F54" s="341"/>
      <c r="G54" s="342"/>
      <c r="H54" s="347" t="s">
        <v>65</v>
      </c>
      <c r="I54" s="1856"/>
      <c r="J54" s="339">
        <f t="shared" si="9"/>
        <v>43176</v>
      </c>
      <c r="K54" s="330">
        <v>43191</v>
      </c>
      <c r="L54" s="330">
        <f t="shared" si="10"/>
        <v>43251</v>
      </c>
      <c r="M54" s="330">
        <f t="shared" si="11"/>
        <v>43281</v>
      </c>
      <c r="N54" s="331">
        <v>6</v>
      </c>
      <c r="O54" s="330">
        <f t="shared" si="12"/>
        <v>43341</v>
      </c>
      <c r="P54" s="329">
        <f t="shared" si="13"/>
        <v>43461</v>
      </c>
    </row>
    <row r="55" spans="1:16" s="318" customFormat="1" ht="90" x14ac:dyDescent="0.2">
      <c r="A55" s="328">
        <v>19</v>
      </c>
      <c r="B55" s="341" t="s">
        <v>114</v>
      </c>
      <c r="C55" s="342" t="s">
        <v>135</v>
      </c>
      <c r="D55" s="344" t="s">
        <v>126</v>
      </c>
      <c r="E55" s="343">
        <v>160000000</v>
      </c>
      <c r="F55" s="341"/>
      <c r="G55" s="342"/>
      <c r="H55" s="347" t="s">
        <v>65</v>
      </c>
      <c r="I55" s="1856"/>
      <c r="J55" s="339">
        <f t="shared" si="9"/>
        <v>43176</v>
      </c>
      <c r="K55" s="330">
        <v>43191</v>
      </c>
      <c r="L55" s="330">
        <f t="shared" si="10"/>
        <v>43251</v>
      </c>
      <c r="M55" s="330">
        <f t="shared" si="11"/>
        <v>43281</v>
      </c>
      <c r="N55" s="331">
        <v>6</v>
      </c>
      <c r="O55" s="330">
        <f t="shared" si="12"/>
        <v>43341</v>
      </c>
      <c r="P55" s="329">
        <f t="shared" si="13"/>
        <v>43461</v>
      </c>
    </row>
    <row r="56" spans="1:16" s="318" customFormat="1" ht="90" x14ac:dyDescent="0.2">
      <c r="A56" s="328">
        <v>19</v>
      </c>
      <c r="B56" s="341" t="s">
        <v>114</v>
      </c>
      <c r="C56" s="342" t="s">
        <v>136</v>
      </c>
      <c r="D56" s="344" t="s">
        <v>128</v>
      </c>
      <c r="E56" s="343">
        <v>160000000</v>
      </c>
      <c r="F56" s="341"/>
      <c r="G56" s="342"/>
      <c r="H56" s="347" t="s">
        <v>65</v>
      </c>
      <c r="I56" s="1856"/>
      <c r="J56" s="339">
        <f t="shared" si="9"/>
        <v>43176</v>
      </c>
      <c r="K56" s="330">
        <v>43191</v>
      </c>
      <c r="L56" s="330">
        <f t="shared" si="10"/>
        <v>43251</v>
      </c>
      <c r="M56" s="330">
        <f t="shared" si="11"/>
        <v>43281</v>
      </c>
      <c r="N56" s="331">
        <v>6</v>
      </c>
      <c r="O56" s="330">
        <f t="shared" si="12"/>
        <v>43341</v>
      </c>
      <c r="P56" s="329">
        <f t="shared" si="13"/>
        <v>43461</v>
      </c>
    </row>
    <row r="57" spans="1:16" s="318" customFormat="1" ht="90" x14ac:dyDescent="0.2">
      <c r="A57" s="328">
        <v>19</v>
      </c>
      <c r="B57" s="341" t="s">
        <v>114</v>
      </c>
      <c r="C57" s="342" t="s">
        <v>137</v>
      </c>
      <c r="D57" s="344" t="s">
        <v>130</v>
      </c>
      <c r="E57" s="343">
        <v>160000000</v>
      </c>
      <c r="F57" s="341"/>
      <c r="G57" s="342"/>
      <c r="H57" s="347" t="s">
        <v>65</v>
      </c>
      <c r="I57" s="1856"/>
      <c r="J57" s="339">
        <f t="shared" si="9"/>
        <v>43176</v>
      </c>
      <c r="K57" s="330">
        <v>43191</v>
      </c>
      <c r="L57" s="330">
        <f t="shared" si="10"/>
        <v>43251</v>
      </c>
      <c r="M57" s="330">
        <f t="shared" si="11"/>
        <v>43281</v>
      </c>
      <c r="N57" s="331">
        <v>6</v>
      </c>
      <c r="O57" s="330">
        <f t="shared" si="12"/>
        <v>43341</v>
      </c>
      <c r="P57" s="329">
        <f t="shared" si="13"/>
        <v>43461</v>
      </c>
    </row>
    <row r="58" spans="1:16" s="318" customFormat="1" ht="90" x14ac:dyDescent="0.2">
      <c r="A58" s="328">
        <v>19</v>
      </c>
      <c r="B58" s="341" t="s">
        <v>114</v>
      </c>
      <c r="C58" s="342" t="s">
        <v>101</v>
      </c>
      <c r="D58" s="344" t="s">
        <v>102</v>
      </c>
      <c r="E58" s="346">
        <v>29077000000</v>
      </c>
      <c r="F58" s="341"/>
      <c r="G58" s="342"/>
      <c r="H58" s="345" t="s">
        <v>560</v>
      </c>
      <c r="I58" s="1856"/>
      <c r="J58" s="339">
        <f t="shared" si="9"/>
        <v>43176</v>
      </c>
      <c r="K58" s="330">
        <v>43191</v>
      </c>
      <c r="L58" s="330">
        <f t="shared" si="10"/>
        <v>43251</v>
      </c>
      <c r="M58" s="330">
        <f t="shared" si="11"/>
        <v>43281</v>
      </c>
      <c r="N58" s="331">
        <v>6</v>
      </c>
      <c r="O58" s="330">
        <f t="shared" si="12"/>
        <v>43341</v>
      </c>
      <c r="P58" s="329">
        <f t="shared" si="13"/>
        <v>43461</v>
      </c>
    </row>
    <row r="59" spans="1:16" s="318" customFormat="1" ht="225" customHeight="1" x14ac:dyDescent="0.2">
      <c r="A59" s="328">
        <v>9</v>
      </c>
      <c r="B59" s="341" t="s">
        <v>138</v>
      </c>
      <c r="C59" s="342" t="s">
        <v>139</v>
      </c>
      <c r="D59" s="344" t="s">
        <v>140</v>
      </c>
      <c r="E59" s="343">
        <v>708400000</v>
      </c>
      <c r="F59" s="341" t="s">
        <v>558</v>
      </c>
      <c r="G59" s="342" t="s">
        <v>557</v>
      </c>
      <c r="H59" s="334" t="s">
        <v>65</v>
      </c>
      <c r="I59" s="1856" t="s">
        <v>559</v>
      </c>
      <c r="J59" s="339">
        <f t="shared" si="9"/>
        <v>43237</v>
      </c>
      <c r="K59" s="330">
        <v>43252</v>
      </c>
      <c r="L59" s="330">
        <f t="shared" si="10"/>
        <v>43312</v>
      </c>
      <c r="M59" s="330">
        <f t="shared" si="11"/>
        <v>43342</v>
      </c>
      <c r="N59" s="331">
        <v>3</v>
      </c>
      <c r="O59" s="330">
        <f t="shared" si="12"/>
        <v>43402</v>
      </c>
      <c r="P59" s="329">
        <f t="shared" si="13"/>
        <v>43432</v>
      </c>
    </row>
    <row r="60" spans="1:16" s="318" customFormat="1" ht="135" x14ac:dyDescent="0.2">
      <c r="A60" s="328">
        <v>9</v>
      </c>
      <c r="B60" s="341" t="s">
        <v>138</v>
      </c>
      <c r="C60" s="342" t="s">
        <v>141</v>
      </c>
      <c r="D60" s="344" t="s">
        <v>140</v>
      </c>
      <c r="E60" s="343">
        <v>708400000</v>
      </c>
      <c r="F60" s="341" t="s">
        <v>558</v>
      </c>
      <c r="G60" s="342" t="s">
        <v>557</v>
      </c>
      <c r="H60" s="334" t="s">
        <v>65</v>
      </c>
      <c r="I60" s="1856"/>
      <c r="J60" s="339">
        <f t="shared" si="9"/>
        <v>43237</v>
      </c>
      <c r="K60" s="330">
        <v>43252</v>
      </c>
      <c r="L60" s="330">
        <f t="shared" si="10"/>
        <v>43312</v>
      </c>
      <c r="M60" s="330">
        <f t="shared" si="11"/>
        <v>43342</v>
      </c>
      <c r="N60" s="331">
        <v>3</v>
      </c>
      <c r="O60" s="330">
        <f t="shared" si="12"/>
        <v>43402</v>
      </c>
      <c r="P60" s="329">
        <f t="shared" si="13"/>
        <v>43432</v>
      </c>
    </row>
    <row r="61" spans="1:16" s="318" customFormat="1" ht="135" x14ac:dyDescent="0.2">
      <c r="A61" s="328">
        <v>9</v>
      </c>
      <c r="B61" s="341" t="s">
        <v>138</v>
      </c>
      <c r="C61" s="342" t="s">
        <v>142</v>
      </c>
      <c r="D61" s="344" t="s">
        <v>140</v>
      </c>
      <c r="E61" s="343">
        <v>708400000</v>
      </c>
      <c r="F61" s="341" t="s">
        <v>558</v>
      </c>
      <c r="G61" s="342" t="s">
        <v>557</v>
      </c>
      <c r="H61" s="334" t="s">
        <v>65</v>
      </c>
      <c r="I61" s="1856"/>
      <c r="J61" s="339">
        <f t="shared" si="9"/>
        <v>43237</v>
      </c>
      <c r="K61" s="330">
        <v>43252</v>
      </c>
      <c r="L61" s="330">
        <f t="shared" si="10"/>
        <v>43312</v>
      </c>
      <c r="M61" s="330">
        <f t="shared" si="11"/>
        <v>43342</v>
      </c>
      <c r="N61" s="331">
        <v>3</v>
      </c>
      <c r="O61" s="330">
        <f t="shared" si="12"/>
        <v>43402</v>
      </c>
      <c r="P61" s="329">
        <f t="shared" si="13"/>
        <v>43432</v>
      </c>
    </row>
    <row r="62" spans="1:16" s="318" customFormat="1" ht="135" x14ac:dyDescent="0.2">
      <c r="A62" s="328">
        <v>9</v>
      </c>
      <c r="B62" s="341" t="s">
        <v>138</v>
      </c>
      <c r="C62" s="342" t="s">
        <v>143</v>
      </c>
      <c r="D62" s="344" t="s">
        <v>144</v>
      </c>
      <c r="E62" s="343">
        <v>708400000</v>
      </c>
      <c r="F62" s="341" t="s">
        <v>558</v>
      </c>
      <c r="G62" s="342" t="s">
        <v>557</v>
      </c>
      <c r="H62" s="334" t="s">
        <v>65</v>
      </c>
      <c r="I62" s="1856"/>
      <c r="J62" s="339">
        <f t="shared" si="9"/>
        <v>43237</v>
      </c>
      <c r="K62" s="330">
        <v>43252</v>
      </c>
      <c r="L62" s="330">
        <f t="shared" si="10"/>
        <v>43312</v>
      </c>
      <c r="M62" s="330">
        <f t="shared" si="11"/>
        <v>43342</v>
      </c>
      <c r="N62" s="331">
        <v>3</v>
      </c>
      <c r="O62" s="330">
        <f t="shared" si="12"/>
        <v>43402</v>
      </c>
      <c r="P62" s="329">
        <f t="shared" si="13"/>
        <v>43432</v>
      </c>
    </row>
    <row r="63" spans="1:16" s="318" customFormat="1" ht="135" x14ac:dyDescent="0.2">
      <c r="A63" s="328">
        <v>9</v>
      </c>
      <c r="B63" s="341" t="s">
        <v>138</v>
      </c>
      <c r="C63" s="342" t="s">
        <v>145</v>
      </c>
      <c r="D63" s="344" t="s">
        <v>146</v>
      </c>
      <c r="E63" s="343">
        <v>708400000</v>
      </c>
      <c r="F63" s="341" t="s">
        <v>558</v>
      </c>
      <c r="G63" s="342" t="s">
        <v>557</v>
      </c>
      <c r="H63" s="334" t="s">
        <v>65</v>
      </c>
      <c r="I63" s="1856"/>
      <c r="J63" s="339">
        <f t="shared" si="9"/>
        <v>43237</v>
      </c>
      <c r="K63" s="330">
        <v>43252</v>
      </c>
      <c r="L63" s="330">
        <f t="shared" si="10"/>
        <v>43312</v>
      </c>
      <c r="M63" s="330">
        <f t="shared" si="11"/>
        <v>43342</v>
      </c>
      <c r="N63" s="331">
        <v>3</v>
      </c>
      <c r="O63" s="330">
        <f t="shared" si="12"/>
        <v>43402</v>
      </c>
      <c r="P63" s="329">
        <f t="shared" si="13"/>
        <v>43432</v>
      </c>
    </row>
    <row r="64" spans="1:16" s="318" customFormat="1" ht="135" x14ac:dyDescent="0.2">
      <c r="A64" s="328">
        <v>9</v>
      </c>
      <c r="B64" s="341" t="s">
        <v>138</v>
      </c>
      <c r="C64" s="342" t="s">
        <v>147</v>
      </c>
      <c r="D64" s="344" t="s">
        <v>148</v>
      </c>
      <c r="E64" s="343">
        <v>708400000</v>
      </c>
      <c r="F64" s="341" t="s">
        <v>558</v>
      </c>
      <c r="G64" s="342" t="s">
        <v>557</v>
      </c>
      <c r="H64" s="334" t="s">
        <v>65</v>
      </c>
      <c r="I64" s="1856"/>
      <c r="J64" s="339">
        <f t="shared" si="9"/>
        <v>43237</v>
      </c>
      <c r="K64" s="330">
        <v>43252</v>
      </c>
      <c r="L64" s="330">
        <f t="shared" si="10"/>
        <v>43312</v>
      </c>
      <c r="M64" s="330">
        <f t="shared" si="11"/>
        <v>43342</v>
      </c>
      <c r="N64" s="331">
        <v>3</v>
      </c>
      <c r="O64" s="330">
        <f t="shared" si="12"/>
        <v>43402</v>
      </c>
      <c r="P64" s="329">
        <f t="shared" si="13"/>
        <v>43432</v>
      </c>
    </row>
    <row r="65" spans="1:16" s="318" customFormat="1" ht="135" x14ac:dyDescent="0.2">
      <c r="A65" s="328">
        <v>9</v>
      </c>
      <c r="B65" s="341" t="s">
        <v>138</v>
      </c>
      <c r="C65" s="342" t="s">
        <v>149</v>
      </c>
      <c r="D65" s="344" t="s">
        <v>150</v>
      </c>
      <c r="E65" s="343">
        <v>708400000</v>
      </c>
      <c r="F65" s="341" t="s">
        <v>558</v>
      </c>
      <c r="G65" s="342" t="s">
        <v>557</v>
      </c>
      <c r="H65" s="334" t="s">
        <v>65</v>
      </c>
      <c r="I65" s="1856"/>
      <c r="J65" s="339">
        <f t="shared" si="9"/>
        <v>43237</v>
      </c>
      <c r="K65" s="330">
        <v>43252</v>
      </c>
      <c r="L65" s="330">
        <f t="shared" si="10"/>
        <v>43312</v>
      </c>
      <c r="M65" s="330">
        <f t="shared" si="11"/>
        <v>43342</v>
      </c>
      <c r="N65" s="331">
        <v>3</v>
      </c>
      <c r="O65" s="330">
        <f t="shared" si="12"/>
        <v>43402</v>
      </c>
      <c r="P65" s="329">
        <f t="shared" si="13"/>
        <v>43432</v>
      </c>
    </row>
    <row r="66" spans="1:16" s="318" customFormat="1" ht="135" x14ac:dyDescent="0.2">
      <c r="A66" s="328">
        <v>9</v>
      </c>
      <c r="B66" s="341" t="s">
        <v>138</v>
      </c>
      <c r="C66" s="342" t="s">
        <v>151</v>
      </c>
      <c r="D66" s="344" t="s">
        <v>152</v>
      </c>
      <c r="E66" s="343">
        <v>708400000</v>
      </c>
      <c r="F66" s="341" t="s">
        <v>558</v>
      </c>
      <c r="G66" s="342" t="s">
        <v>557</v>
      </c>
      <c r="H66" s="334" t="s">
        <v>65</v>
      </c>
      <c r="I66" s="1856"/>
      <c r="J66" s="339">
        <f t="shared" si="9"/>
        <v>43237</v>
      </c>
      <c r="K66" s="330">
        <v>43252</v>
      </c>
      <c r="L66" s="330">
        <f t="shared" si="10"/>
        <v>43312</v>
      </c>
      <c r="M66" s="330">
        <f t="shared" si="11"/>
        <v>43342</v>
      </c>
      <c r="N66" s="331">
        <v>3</v>
      </c>
      <c r="O66" s="330">
        <f t="shared" si="12"/>
        <v>43402</v>
      </c>
      <c r="P66" s="329">
        <f t="shared" si="13"/>
        <v>43432</v>
      </c>
    </row>
    <row r="67" spans="1:16" s="318" customFormat="1" ht="135" x14ac:dyDescent="0.2">
      <c r="A67" s="328">
        <v>9</v>
      </c>
      <c r="B67" s="341" t="s">
        <v>138</v>
      </c>
      <c r="C67" s="342" t="s">
        <v>153</v>
      </c>
      <c r="D67" s="344" t="s">
        <v>152</v>
      </c>
      <c r="E67" s="343">
        <v>708400000</v>
      </c>
      <c r="F67" s="341" t="s">
        <v>558</v>
      </c>
      <c r="G67" s="342" t="s">
        <v>557</v>
      </c>
      <c r="H67" s="334" t="s">
        <v>65</v>
      </c>
      <c r="I67" s="1856"/>
      <c r="J67" s="339">
        <f t="shared" si="9"/>
        <v>43237</v>
      </c>
      <c r="K67" s="330">
        <v>43252</v>
      </c>
      <c r="L67" s="330">
        <f t="shared" si="10"/>
        <v>43312</v>
      </c>
      <c r="M67" s="330">
        <f t="shared" si="11"/>
        <v>43342</v>
      </c>
      <c r="N67" s="331">
        <v>3</v>
      </c>
      <c r="O67" s="330">
        <f t="shared" si="12"/>
        <v>43402</v>
      </c>
      <c r="P67" s="329">
        <f t="shared" si="13"/>
        <v>43432</v>
      </c>
    </row>
    <row r="68" spans="1:16" s="318" customFormat="1" ht="135" x14ac:dyDescent="0.2">
      <c r="A68" s="328">
        <v>9</v>
      </c>
      <c r="B68" s="341" t="s">
        <v>138</v>
      </c>
      <c r="C68" s="342" t="s">
        <v>154</v>
      </c>
      <c r="D68" s="344" t="s">
        <v>155</v>
      </c>
      <c r="E68" s="343">
        <v>708400000</v>
      </c>
      <c r="F68" s="341" t="s">
        <v>558</v>
      </c>
      <c r="G68" s="342" t="s">
        <v>557</v>
      </c>
      <c r="H68" s="334" t="s">
        <v>65</v>
      </c>
      <c r="I68" s="1856"/>
      <c r="J68" s="339">
        <f t="shared" si="9"/>
        <v>43237</v>
      </c>
      <c r="K68" s="330">
        <v>43252</v>
      </c>
      <c r="L68" s="330">
        <f t="shared" si="10"/>
        <v>43312</v>
      </c>
      <c r="M68" s="330">
        <f t="shared" si="11"/>
        <v>43342</v>
      </c>
      <c r="N68" s="331">
        <v>3</v>
      </c>
      <c r="O68" s="330">
        <f t="shared" si="12"/>
        <v>43402</v>
      </c>
      <c r="P68" s="329">
        <f t="shared" si="13"/>
        <v>43432</v>
      </c>
    </row>
    <row r="69" spans="1:16" s="318" customFormat="1" ht="135" x14ac:dyDescent="0.2">
      <c r="A69" s="328">
        <v>9</v>
      </c>
      <c r="B69" s="341" t="s">
        <v>138</v>
      </c>
      <c r="C69" s="342" t="s">
        <v>156</v>
      </c>
      <c r="D69" s="344" t="s">
        <v>157</v>
      </c>
      <c r="E69" s="343">
        <v>708400000</v>
      </c>
      <c r="F69" s="341" t="s">
        <v>558</v>
      </c>
      <c r="G69" s="342" t="s">
        <v>557</v>
      </c>
      <c r="H69" s="334" t="s">
        <v>65</v>
      </c>
      <c r="I69" s="1856"/>
      <c r="J69" s="339">
        <f t="shared" si="9"/>
        <v>43237</v>
      </c>
      <c r="K69" s="330">
        <v>43252</v>
      </c>
      <c r="L69" s="330">
        <f t="shared" si="10"/>
        <v>43312</v>
      </c>
      <c r="M69" s="330">
        <f t="shared" si="11"/>
        <v>43342</v>
      </c>
      <c r="N69" s="331">
        <v>3</v>
      </c>
      <c r="O69" s="330">
        <f t="shared" si="12"/>
        <v>43402</v>
      </c>
      <c r="P69" s="329">
        <f t="shared" si="13"/>
        <v>43432</v>
      </c>
    </row>
    <row r="70" spans="1:16" s="318" customFormat="1" ht="135" x14ac:dyDescent="0.2">
      <c r="A70" s="328">
        <v>9</v>
      </c>
      <c r="B70" s="341" t="s">
        <v>138</v>
      </c>
      <c r="C70" s="342" t="s">
        <v>158</v>
      </c>
      <c r="D70" s="344" t="s">
        <v>157</v>
      </c>
      <c r="E70" s="343">
        <v>708400000</v>
      </c>
      <c r="F70" s="341" t="s">
        <v>558</v>
      </c>
      <c r="G70" s="342" t="s">
        <v>557</v>
      </c>
      <c r="H70" s="334" t="s">
        <v>65</v>
      </c>
      <c r="I70" s="1856"/>
      <c r="J70" s="339">
        <f t="shared" si="9"/>
        <v>43237</v>
      </c>
      <c r="K70" s="330">
        <v>43252</v>
      </c>
      <c r="L70" s="330">
        <f t="shared" si="10"/>
        <v>43312</v>
      </c>
      <c r="M70" s="330">
        <f t="shared" si="11"/>
        <v>43342</v>
      </c>
      <c r="N70" s="331">
        <v>3</v>
      </c>
      <c r="O70" s="330">
        <f t="shared" si="12"/>
        <v>43402</v>
      </c>
      <c r="P70" s="329">
        <f t="shared" si="13"/>
        <v>43432</v>
      </c>
    </row>
    <row r="71" spans="1:16" s="318" customFormat="1" ht="135" x14ac:dyDescent="0.2">
      <c r="A71" s="328">
        <v>9</v>
      </c>
      <c r="B71" s="341" t="s">
        <v>138</v>
      </c>
      <c r="C71" s="342" t="s">
        <v>159</v>
      </c>
      <c r="D71" s="344" t="s">
        <v>157</v>
      </c>
      <c r="E71" s="343">
        <v>708400000</v>
      </c>
      <c r="F71" s="341" t="s">
        <v>558</v>
      </c>
      <c r="G71" s="342" t="s">
        <v>557</v>
      </c>
      <c r="H71" s="334" t="s">
        <v>65</v>
      </c>
      <c r="I71" s="1856"/>
      <c r="J71" s="339">
        <f t="shared" si="9"/>
        <v>43237</v>
      </c>
      <c r="K71" s="330">
        <v>43252</v>
      </c>
      <c r="L71" s="330">
        <f t="shared" si="10"/>
        <v>43312</v>
      </c>
      <c r="M71" s="330">
        <f t="shared" si="11"/>
        <v>43342</v>
      </c>
      <c r="N71" s="331">
        <v>3</v>
      </c>
      <c r="O71" s="330">
        <f t="shared" si="12"/>
        <v>43402</v>
      </c>
      <c r="P71" s="329">
        <f t="shared" si="13"/>
        <v>43432</v>
      </c>
    </row>
    <row r="72" spans="1:16" s="318" customFormat="1" ht="135" x14ac:dyDescent="0.2">
      <c r="A72" s="328">
        <v>9</v>
      </c>
      <c r="B72" s="341" t="s">
        <v>138</v>
      </c>
      <c r="C72" s="342" t="s">
        <v>160</v>
      </c>
      <c r="D72" s="344" t="s">
        <v>140</v>
      </c>
      <c r="E72" s="343">
        <v>61600000</v>
      </c>
      <c r="F72" s="341" t="s">
        <v>558</v>
      </c>
      <c r="G72" s="342" t="s">
        <v>557</v>
      </c>
      <c r="H72" s="334" t="s">
        <v>65</v>
      </c>
      <c r="I72" s="1856"/>
      <c r="J72" s="339">
        <f t="shared" si="9"/>
        <v>43237</v>
      </c>
      <c r="K72" s="330">
        <v>43252</v>
      </c>
      <c r="L72" s="330">
        <f t="shared" si="10"/>
        <v>43312</v>
      </c>
      <c r="M72" s="330">
        <f t="shared" si="11"/>
        <v>43342</v>
      </c>
      <c r="N72" s="331">
        <v>3</v>
      </c>
      <c r="O72" s="330">
        <f t="shared" si="12"/>
        <v>43402</v>
      </c>
      <c r="P72" s="329">
        <f t="shared" si="13"/>
        <v>43432</v>
      </c>
    </row>
    <row r="73" spans="1:16" s="318" customFormat="1" ht="135" x14ac:dyDescent="0.2">
      <c r="A73" s="328">
        <v>9</v>
      </c>
      <c r="B73" s="341" t="s">
        <v>138</v>
      </c>
      <c r="C73" s="342" t="s">
        <v>161</v>
      </c>
      <c r="D73" s="344" t="s">
        <v>140</v>
      </c>
      <c r="E73" s="343">
        <v>61600000</v>
      </c>
      <c r="F73" s="341" t="s">
        <v>558</v>
      </c>
      <c r="G73" s="342" t="s">
        <v>557</v>
      </c>
      <c r="H73" s="334" t="s">
        <v>65</v>
      </c>
      <c r="I73" s="1856"/>
      <c r="J73" s="339">
        <f t="shared" si="9"/>
        <v>43237</v>
      </c>
      <c r="K73" s="330">
        <v>43252</v>
      </c>
      <c r="L73" s="330">
        <f t="shared" si="10"/>
        <v>43312</v>
      </c>
      <c r="M73" s="330">
        <f t="shared" si="11"/>
        <v>43342</v>
      </c>
      <c r="N73" s="331">
        <v>3</v>
      </c>
      <c r="O73" s="330">
        <f t="shared" si="12"/>
        <v>43402</v>
      </c>
      <c r="P73" s="329">
        <f t="shared" si="13"/>
        <v>43432</v>
      </c>
    </row>
    <row r="74" spans="1:16" s="318" customFormat="1" ht="135" x14ac:dyDescent="0.2">
      <c r="A74" s="328">
        <v>9</v>
      </c>
      <c r="B74" s="341" t="s">
        <v>138</v>
      </c>
      <c r="C74" s="342" t="s">
        <v>162</v>
      </c>
      <c r="D74" s="344" t="s">
        <v>140</v>
      </c>
      <c r="E74" s="343">
        <v>61600000</v>
      </c>
      <c r="F74" s="341" t="s">
        <v>558</v>
      </c>
      <c r="G74" s="342" t="s">
        <v>557</v>
      </c>
      <c r="H74" s="334" t="s">
        <v>65</v>
      </c>
      <c r="I74" s="1856"/>
      <c r="J74" s="339">
        <f t="shared" si="9"/>
        <v>43237</v>
      </c>
      <c r="K74" s="330">
        <v>43252</v>
      </c>
      <c r="L74" s="330">
        <f t="shared" si="10"/>
        <v>43312</v>
      </c>
      <c r="M74" s="330">
        <f t="shared" si="11"/>
        <v>43342</v>
      </c>
      <c r="N74" s="331">
        <v>3</v>
      </c>
      <c r="O74" s="330">
        <f t="shared" si="12"/>
        <v>43402</v>
      </c>
      <c r="P74" s="329">
        <f t="shared" si="13"/>
        <v>43432</v>
      </c>
    </row>
    <row r="75" spans="1:16" s="318" customFormat="1" ht="135" x14ac:dyDescent="0.2">
      <c r="A75" s="328">
        <v>9</v>
      </c>
      <c r="B75" s="341" t="s">
        <v>138</v>
      </c>
      <c r="C75" s="342" t="s">
        <v>163</v>
      </c>
      <c r="D75" s="344" t="s">
        <v>144</v>
      </c>
      <c r="E75" s="343">
        <v>61600000</v>
      </c>
      <c r="F75" s="341" t="s">
        <v>558</v>
      </c>
      <c r="G75" s="342" t="s">
        <v>557</v>
      </c>
      <c r="H75" s="334" t="s">
        <v>65</v>
      </c>
      <c r="I75" s="1856"/>
      <c r="J75" s="339">
        <f t="shared" si="9"/>
        <v>43237</v>
      </c>
      <c r="K75" s="330">
        <v>43252</v>
      </c>
      <c r="L75" s="330">
        <f t="shared" si="10"/>
        <v>43312</v>
      </c>
      <c r="M75" s="330">
        <f t="shared" si="11"/>
        <v>43342</v>
      </c>
      <c r="N75" s="331">
        <v>3</v>
      </c>
      <c r="O75" s="330">
        <f t="shared" si="12"/>
        <v>43402</v>
      </c>
      <c r="P75" s="329">
        <f t="shared" si="13"/>
        <v>43432</v>
      </c>
    </row>
    <row r="76" spans="1:16" s="318" customFormat="1" ht="135" x14ac:dyDescent="0.2">
      <c r="A76" s="328">
        <v>9</v>
      </c>
      <c r="B76" s="341" t="s">
        <v>138</v>
      </c>
      <c r="C76" s="342" t="s">
        <v>164</v>
      </c>
      <c r="D76" s="344" t="s">
        <v>146</v>
      </c>
      <c r="E76" s="343">
        <v>61600000</v>
      </c>
      <c r="F76" s="341" t="s">
        <v>558</v>
      </c>
      <c r="G76" s="342" t="s">
        <v>557</v>
      </c>
      <c r="H76" s="334" t="s">
        <v>65</v>
      </c>
      <c r="I76" s="1856"/>
      <c r="J76" s="339">
        <f t="shared" si="9"/>
        <v>43237</v>
      </c>
      <c r="K76" s="330">
        <v>43252</v>
      </c>
      <c r="L76" s="330">
        <f t="shared" si="10"/>
        <v>43312</v>
      </c>
      <c r="M76" s="330">
        <f t="shared" si="11"/>
        <v>43342</v>
      </c>
      <c r="N76" s="331">
        <v>3</v>
      </c>
      <c r="O76" s="330">
        <f t="shared" si="12"/>
        <v>43402</v>
      </c>
      <c r="P76" s="329">
        <f t="shared" si="13"/>
        <v>43432</v>
      </c>
    </row>
    <row r="77" spans="1:16" s="318" customFormat="1" ht="135" x14ac:dyDescent="0.2">
      <c r="A77" s="328">
        <v>9</v>
      </c>
      <c r="B77" s="341" t="s">
        <v>138</v>
      </c>
      <c r="C77" s="342" t="s">
        <v>165</v>
      </c>
      <c r="D77" s="344" t="s">
        <v>148</v>
      </c>
      <c r="E77" s="343">
        <v>61600000</v>
      </c>
      <c r="F77" s="341" t="s">
        <v>558</v>
      </c>
      <c r="G77" s="342" t="s">
        <v>557</v>
      </c>
      <c r="H77" s="334" t="s">
        <v>65</v>
      </c>
      <c r="I77" s="1856"/>
      <c r="J77" s="339">
        <f t="shared" si="9"/>
        <v>43237</v>
      </c>
      <c r="K77" s="330">
        <v>43252</v>
      </c>
      <c r="L77" s="330">
        <f t="shared" si="10"/>
        <v>43312</v>
      </c>
      <c r="M77" s="330">
        <f t="shared" si="11"/>
        <v>43342</v>
      </c>
      <c r="N77" s="331">
        <v>3</v>
      </c>
      <c r="O77" s="330">
        <f t="shared" si="12"/>
        <v>43402</v>
      </c>
      <c r="P77" s="329">
        <f t="shared" si="13"/>
        <v>43432</v>
      </c>
    </row>
    <row r="78" spans="1:16" s="318" customFormat="1" ht="135" x14ac:dyDescent="0.2">
      <c r="A78" s="328">
        <v>9</v>
      </c>
      <c r="B78" s="341" t="s">
        <v>138</v>
      </c>
      <c r="C78" s="342" t="s">
        <v>166</v>
      </c>
      <c r="D78" s="344" t="s">
        <v>150</v>
      </c>
      <c r="E78" s="343">
        <v>61600000</v>
      </c>
      <c r="F78" s="341" t="s">
        <v>558</v>
      </c>
      <c r="G78" s="342" t="s">
        <v>557</v>
      </c>
      <c r="H78" s="334" t="s">
        <v>65</v>
      </c>
      <c r="I78" s="1856"/>
      <c r="J78" s="339">
        <f t="shared" si="9"/>
        <v>43237</v>
      </c>
      <c r="K78" s="330">
        <v>43252</v>
      </c>
      <c r="L78" s="330">
        <f t="shared" si="10"/>
        <v>43312</v>
      </c>
      <c r="M78" s="330">
        <f t="shared" si="11"/>
        <v>43342</v>
      </c>
      <c r="N78" s="331">
        <v>3</v>
      </c>
      <c r="O78" s="330">
        <f t="shared" si="12"/>
        <v>43402</v>
      </c>
      <c r="P78" s="329">
        <f t="shared" si="13"/>
        <v>43432</v>
      </c>
    </row>
    <row r="79" spans="1:16" s="318" customFormat="1" ht="135" x14ac:dyDescent="0.2">
      <c r="A79" s="328">
        <v>9</v>
      </c>
      <c r="B79" s="341" t="s">
        <v>138</v>
      </c>
      <c r="C79" s="342" t="s">
        <v>167</v>
      </c>
      <c r="D79" s="344" t="s">
        <v>152</v>
      </c>
      <c r="E79" s="343">
        <v>61600000</v>
      </c>
      <c r="F79" s="341" t="s">
        <v>558</v>
      </c>
      <c r="G79" s="342" t="s">
        <v>557</v>
      </c>
      <c r="H79" s="334" t="s">
        <v>65</v>
      </c>
      <c r="I79" s="1856"/>
      <c r="J79" s="339">
        <f t="shared" si="9"/>
        <v>43237</v>
      </c>
      <c r="K79" s="330">
        <v>43252</v>
      </c>
      <c r="L79" s="330">
        <f t="shared" si="10"/>
        <v>43312</v>
      </c>
      <c r="M79" s="330">
        <f t="shared" si="11"/>
        <v>43342</v>
      </c>
      <c r="N79" s="331">
        <v>3</v>
      </c>
      <c r="O79" s="330">
        <f t="shared" si="12"/>
        <v>43402</v>
      </c>
      <c r="P79" s="329">
        <f t="shared" si="13"/>
        <v>43432</v>
      </c>
    </row>
    <row r="80" spans="1:16" s="318" customFormat="1" ht="135" x14ac:dyDescent="0.2">
      <c r="A80" s="328">
        <v>9</v>
      </c>
      <c r="B80" s="341" t="s">
        <v>138</v>
      </c>
      <c r="C80" s="342" t="s">
        <v>168</v>
      </c>
      <c r="D80" s="344" t="s">
        <v>152</v>
      </c>
      <c r="E80" s="343">
        <v>61600000</v>
      </c>
      <c r="F80" s="341" t="s">
        <v>558</v>
      </c>
      <c r="G80" s="342" t="s">
        <v>557</v>
      </c>
      <c r="H80" s="334" t="s">
        <v>65</v>
      </c>
      <c r="I80" s="1856"/>
      <c r="J80" s="339">
        <f t="shared" si="9"/>
        <v>43237</v>
      </c>
      <c r="K80" s="330">
        <v>43252</v>
      </c>
      <c r="L80" s="330">
        <f t="shared" si="10"/>
        <v>43312</v>
      </c>
      <c r="M80" s="330">
        <f t="shared" si="11"/>
        <v>43342</v>
      </c>
      <c r="N80" s="331">
        <v>3</v>
      </c>
      <c r="O80" s="330">
        <f t="shared" si="12"/>
        <v>43402</v>
      </c>
      <c r="P80" s="329">
        <f t="shared" si="13"/>
        <v>43432</v>
      </c>
    </row>
    <row r="81" spans="1:16" s="318" customFormat="1" ht="135" x14ac:dyDescent="0.2">
      <c r="A81" s="328">
        <v>9</v>
      </c>
      <c r="B81" s="341" t="s">
        <v>138</v>
      </c>
      <c r="C81" s="342" t="s">
        <v>169</v>
      </c>
      <c r="D81" s="344" t="s">
        <v>155</v>
      </c>
      <c r="E81" s="343">
        <v>61600000</v>
      </c>
      <c r="F81" s="341" t="s">
        <v>558</v>
      </c>
      <c r="G81" s="342" t="s">
        <v>557</v>
      </c>
      <c r="H81" s="334" t="s">
        <v>65</v>
      </c>
      <c r="I81" s="1856"/>
      <c r="J81" s="339">
        <f t="shared" si="9"/>
        <v>43237</v>
      </c>
      <c r="K81" s="330">
        <v>43252</v>
      </c>
      <c r="L81" s="330">
        <f t="shared" si="10"/>
        <v>43312</v>
      </c>
      <c r="M81" s="330">
        <f t="shared" si="11"/>
        <v>43342</v>
      </c>
      <c r="N81" s="331">
        <v>3</v>
      </c>
      <c r="O81" s="330">
        <f t="shared" si="12"/>
        <v>43402</v>
      </c>
      <c r="P81" s="329">
        <f t="shared" si="13"/>
        <v>43432</v>
      </c>
    </row>
    <row r="82" spans="1:16" s="318" customFormat="1" ht="135" x14ac:dyDescent="0.2">
      <c r="A82" s="328">
        <v>9</v>
      </c>
      <c r="B82" s="341" t="s">
        <v>138</v>
      </c>
      <c r="C82" s="342" t="s">
        <v>170</v>
      </c>
      <c r="D82" s="344" t="s">
        <v>157</v>
      </c>
      <c r="E82" s="343">
        <v>61600000</v>
      </c>
      <c r="F82" s="341" t="s">
        <v>558</v>
      </c>
      <c r="G82" s="342" t="s">
        <v>557</v>
      </c>
      <c r="H82" s="334" t="s">
        <v>65</v>
      </c>
      <c r="I82" s="1856"/>
      <c r="J82" s="339">
        <f t="shared" si="9"/>
        <v>43237</v>
      </c>
      <c r="K82" s="330">
        <v>43252</v>
      </c>
      <c r="L82" s="330">
        <f t="shared" si="10"/>
        <v>43312</v>
      </c>
      <c r="M82" s="330">
        <f t="shared" si="11"/>
        <v>43342</v>
      </c>
      <c r="N82" s="331">
        <v>3</v>
      </c>
      <c r="O82" s="330">
        <f t="shared" si="12"/>
        <v>43402</v>
      </c>
      <c r="P82" s="329">
        <f t="shared" si="13"/>
        <v>43432</v>
      </c>
    </row>
    <row r="83" spans="1:16" s="318" customFormat="1" ht="135" x14ac:dyDescent="0.2">
      <c r="A83" s="328">
        <v>9</v>
      </c>
      <c r="B83" s="341" t="s">
        <v>138</v>
      </c>
      <c r="C83" s="342" t="s">
        <v>171</v>
      </c>
      <c r="D83" s="344" t="s">
        <v>157</v>
      </c>
      <c r="E83" s="343">
        <v>61600000</v>
      </c>
      <c r="F83" s="341" t="s">
        <v>558</v>
      </c>
      <c r="G83" s="342" t="s">
        <v>557</v>
      </c>
      <c r="H83" s="334" t="s">
        <v>65</v>
      </c>
      <c r="I83" s="1856"/>
      <c r="J83" s="332">
        <f t="shared" si="9"/>
        <v>43237</v>
      </c>
      <c r="K83" s="330">
        <v>43252</v>
      </c>
      <c r="L83" s="330">
        <f t="shared" si="10"/>
        <v>43312</v>
      </c>
      <c r="M83" s="330">
        <f t="shared" si="11"/>
        <v>43342</v>
      </c>
      <c r="N83" s="331">
        <v>3</v>
      </c>
      <c r="O83" s="330">
        <f t="shared" si="12"/>
        <v>43402</v>
      </c>
      <c r="P83" s="329">
        <f t="shared" si="13"/>
        <v>43432</v>
      </c>
    </row>
    <row r="84" spans="1:16" s="318" customFormat="1" ht="135" x14ac:dyDescent="0.2">
      <c r="A84" s="328">
        <v>9</v>
      </c>
      <c r="B84" s="341" t="s">
        <v>138</v>
      </c>
      <c r="C84" s="342" t="s">
        <v>172</v>
      </c>
      <c r="D84" s="344" t="s">
        <v>157</v>
      </c>
      <c r="E84" s="343">
        <v>61600000</v>
      </c>
      <c r="F84" s="341" t="s">
        <v>558</v>
      </c>
      <c r="G84" s="342" t="s">
        <v>557</v>
      </c>
      <c r="H84" s="334" t="s">
        <v>65</v>
      </c>
      <c r="I84" s="1856"/>
      <c r="J84" s="332">
        <f t="shared" si="9"/>
        <v>43237</v>
      </c>
      <c r="K84" s="330">
        <v>43252</v>
      </c>
      <c r="L84" s="330">
        <f t="shared" si="10"/>
        <v>43312</v>
      </c>
      <c r="M84" s="330">
        <f t="shared" si="11"/>
        <v>43342</v>
      </c>
      <c r="N84" s="331">
        <v>3</v>
      </c>
      <c r="O84" s="330">
        <f t="shared" si="12"/>
        <v>43402</v>
      </c>
      <c r="P84" s="329">
        <f t="shared" si="13"/>
        <v>43432</v>
      </c>
    </row>
    <row r="85" spans="1:16" s="318" customFormat="1" ht="135" x14ac:dyDescent="0.2">
      <c r="A85" s="328">
        <v>9</v>
      </c>
      <c r="B85" s="341" t="s">
        <v>138</v>
      </c>
      <c r="C85" s="342" t="s">
        <v>173</v>
      </c>
      <c r="D85" s="344" t="s">
        <v>174</v>
      </c>
      <c r="E85" s="343">
        <v>7544000000</v>
      </c>
      <c r="F85" s="341" t="s">
        <v>558</v>
      </c>
      <c r="G85" s="342" t="s">
        <v>557</v>
      </c>
      <c r="H85" s="334" t="s">
        <v>65</v>
      </c>
      <c r="I85" s="1856"/>
      <c r="J85" s="332">
        <f t="shared" si="9"/>
        <v>43266</v>
      </c>
      <c r="K85" s="330">
        <v>43281</v>
      </c>
      <c r="L85" s="330">
        <f t="shared" si="10"/>
        <v>43341</v>
      </c>
      <c r="M85" s="330">
        <f t="shared" si="11"/>
        <v>43371</v>
      </c>
      <c r="N85" s="331">
        <v>8</v>
      </c>
      <c r="O85" s="330">
        <f t="shared" si="12"/>
        <v>43431</v>
      </c>
      <c r="P85" s="329">
        <f t="shared" si="13"/>
        <v>43611</v>
      </c>
    </row>
    <row r="86" spans="1:16" s="318" customFormat="1" ht="135" x14ac:dyDescent="0.2">
      <c r="A86" s="328">
        <v>9</v>
      </c>
      <c r="B86" s="341" t="s">
        <v>138</v>
      </c>
      <c r="C86" s="335" t="s">
        <v>175</v>
      </c>
      <c r="D86" s="331" t="s">
        <v>174</v>
      </c>
      <c r="E86" s="340">
        <v>61600000</v>
      </c>
      <c r="F86" s="336" t="s">
        <v>558</v>
      </c>
      <c r="G86" s="335" t="s">
        <v>557</v>
      </c>
      <c r="H86" s="334" t="s">
        <v>65</v>
      </c>
      <c r="I86" s="1856"/>
      <c r="J86" s="332">
        <f t="shared" si="9"/>
        <v>43266</v>
      </c>
      <c r="K86" s="330">
        <v>43281</v>
      </c>
      <c r="L86" s="330">
        <f t="shared" si="10"/>
        <v>43341</v>
      </c>
      <c r="M86" s="330">
        <f t="shared" si="11"/>
        <v>43371</v>
      </c>
      <c r="N86" s="331">
        <v>8</v>
      </c>
      <c r="O86" s="330">
        <f t="shared" si="12"/>
        <v>43431</v>
      </c>
      <c r="P86" s="329">
        <f t="shared" si="13"/>
        <v>43611</v>
      </c>
    </row>
    <row r="87" spans="1:16" s="318" customFormat="1" ht="135" x14ac:dyDescent="0.2">
      <c r="A87" s="328">
        <v>9</v>
      </c>
      <c r="B87" s="341" t="s">
        <v>138</v>
      </c>
      <c r="C87" s="335" t="s">
        <v>176</v>
      </c>
      <c r="D87" s="331" t="s">
        <v>177</v>
      </c>
      <c r="E87" s="340">
        <v>2493000000</v>
      </c>
      <c r="F87" s="336" t="s">
        <v>558</v>
      </c>
      <c r="G87" s="335" t="s">
        <v>557</v>
      </c>
      <c r="H87" s="334" t="s">
        <v>74</v>
      </c>
      <c r="I87" s="1856"/>
      <c r="J87" s="339">
        <f t="shared" si="9"/>
        <v>43237</v>
      </c>
      <c r="K87" s="330">
        <v>43252</v>
      </c>
      <c r="L87" s="330">
        <f t="shared" si="10"/>
        <v>43312</v>
      </c>
      <c r="M87" s="330">
        <f t="shared" si="11"/>
        <v>43342</v>
      </c>
      <c r="N87" s="331">
        <v>4</v>
      </c>
      <c r="O87" s="330">
        <f t="shared" si="12"/>
        <v>43402</v>
      </c>
      <c r="P87" s="329">
        <f t="shared" si="13"/>
        <v>43462</v>
      </c>
    </row>
    <row r="88" spans="1:16" s="318" customFormat="1" ht="60" x14ac:dyDescent="0.2">
      <c r="A88" s="328">
        <v>4</v>
      </c>
      <c r="B88" s="338"/>
      <c r="C88" s="335" t="s">
        <v>178</v>
      </c>
      <c r="D88" s="331" t="s">
        <v>179</v>
      </c>
      <c r="E88" s="337">
        <v>15000000000</v>
      </c>
      <c r="F88" s="336" t="s">
        <v>180</v>
      </c>
      <c r="G88" s="335"/>
      <c r="H88" s="334" t="s">
        <v>74</v>
      </c>
      <c r="I88" s="333"/>
      <c r="J88" s="332">
        <f t="shared" si="9"/>
        <v>43144</v>
      </c>
      <c r="K88" s="330">
        <v>43159</v>
      </c>
      <c r="L88" s="330">
        <f t="shared" si="10"/>
        <v>43219</v>
      </c>
      <c r="M88" s="330">
        <f t="shared" si="11"/>
        <v>43249</v>
      </c>
      <c r="N88" s="331">
        <v>4</v>
      </c>
      <c r="O88" s="330">
        <f t="shared" si="12"/>
        <v>43309</v>
      </c>
      <c r="P88" s="329">
        <f t="shared" si="13"/>
        <v>43369</v>
      </c>
    </row>
    <row r="89" spans="1:16" s="318" customFormat="1" ht="15.75" thickBot="1" x14ac:dyDescent="0.25">
      <c r="A89" s="328"/>
      <c r="B89" s="322"/>
      <c r="C89" s="327"/>
      <c r="D89" s="324"/>
      <c r="E89" s="326"/>
      <c r="F89" s="325"/>
      <c r="G89" s="324"/>
      <c r="H89" s="324"/>
      <c r="I89" s="323"/>
      <c r="J89" s="322"/>
      <c r="K89" s="321"/>
      <c r="L89" s="321"/>
      <c r="M89" s="321"/>
      <c r="N89" s="320"/>
      <c r="O89" s="320"/>
      <c r="P89" s="319"/>
    </row>
    <row r="90" spans="1:16" x14ac:dyDescent="0.2">
      <c r="E90" s="317">
        <f>+SUBTOTAL(9,E5:E89)</f>
        <v>356345600000</v>
      </c>
    </row>
    <row r="93" spans="1:16" x14ac:dyDescent="0.2">
      <c r="E93" s="317"/>
    </row>
    <row r="94" spans="1:16" x14ac:dyDescent="0.2">
      <c r="E94" s="316"/>
    </row>
  </sheetData>
  <autoFilter ref="A4:R88"/>
  <mergeCells count="10">
    <mergeCell ref="B1:P1"/>
    <mergeCell ref="B3:B4"/>
    <mergeCell ref="C3:C4"/>
    <mergeCell ref="D3:D4"/>
    <mergeCell ref="E3:E4"/>
    <mergeCell ref="I5:I27"/>
    <mergeCell ref="I59:I87"/>
    <mergeCell ref="I28:I34"/>
    <mergeCell ref="I37:I58"/>
    <mergeCell ref="J3:P3"/>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128"/>
  <sheetViews>
    <sheetView workbookViewId="0">
      <pane ySplit="8" topLeftCell="A9" activePane="bottomLeft" state="frozen"/>
      <selection activeCell="E89" sqref="E89"/>
      <selection pane="bottomLeft" activeCell="E89" sqref="E89"/>
    </sheetView>
  </sheetViews>
  <sheetFormatPr baseColWidth="10" defaultRowHeight="15" x14ac:dyDescent="0.25"/>
  <cols>
    <col min="1" max="1" width="19" style="134" customWidth="1"/>
    <col min="2" max="2" width="37.28515625" style="239" customWidth="1"/>
    <col min="3" max="3" width="23.42578125" style="134" customWidth="1"/>
    <col min="4" max="4" width="15.85546875" style="89" customWidth="1"/>
    <col min="5" max="5" width="26.7109375" style="89" customWidth="1"/>
    <col min="6" max="6" width="24" style="89" customWidth="1"/>
    <col min="7" max="7" width="17" style="134" customWidth="1"/>
    <col min="8" max="8" width="18.7109375" style="134" customWidth="1"/>
    <col min="9" max="9" width="24.28515625" style="89" customWidth="1"/>
    <col min="10" max="10" width="25.7109375" style="89" customWidth="1"/>
    <col min="11" max="12" width="20.5703125" style="89" customWidth="1"/>
    <col min="13" max="13" width="17.5703125" style="89" customWidth="1"/>
    <col min="14" max="14" width="19" style="89" customWidth="1"/>
    <col min="15" max="16384" width="11.42578125" style="89"/>
  </cols>
  <sheetData>
    <row r="3" spans="1:14" ht="78.75" customHeight="1" x14ac:dyDescent="0.25">
      <c r="A3" s="1670" t="s">
        <v>181</v>
      </c>
      <c r="B3" s="1671"/>
      <c r="C3" s="1671"/>
      <c r="D3" s="1671"/>
      <c r="E3" s="1671"/>
      <c r="F3" s="1671"/>
      <c r="G3" s="1671"/>
      <c r="H3" s="1671"/>
      <c r="I3" s="1671"/>
      <c r="J3" s="1671"/>
      <c r="K3" s="1671"/>
      <c r="L3" s="1671"/>
      <c r="M3" s="1671"/>
      <c r="N3" s="1671"/>
    </row>
    <row r="4" spans="1:14" ht="15.75" thickBot="1" x14ac:dyDescent="0.3">
      <c r="A4" s="109"/>
      <c r="B4" s="90"/>
      <c r="C4" s="109"/>
      <c r="D4" s="90"/>
      <c r="E4" s="90"/>
      <c r="F4" s="90"/>
      <c r="G4" s="109"/>
      <c r="H4" s="109"/>
      <c r="I4" s="90"/>
      <c r="J4" s="90"/>
      <c r="K4" s="90"/>
      <c r="L4" s="90"/>
      <c r="M4" s="90"/>
      <c r="N4" s="90"/>
    </row>
    <row r="5" spans="1:14" ht="15.75" thickBot="1" x14ac:dyDescent="0.3">
      <c r="A5" s="1695" t="s">
        <v>41</v>
      </c>
      <c r="B5" s="1696" t="s">
        <v>42</v>
      </c>
      <c r="C5" s="1695" t="s">
        <v>43</v>
      </c>
      <c r="D5" s="1695" t="s">
        <v>182</v>
      </c>
      <c r="E5" s="1699" t="s">
        <v>183</v>
      </c>
      <c r="F5" s="1695" t="s">
        <v>184</v>
      </c>
      <c r="G5" s="1696" t="s">
        <v>185</v>
      </c>
      <c r="H5" s="1696" t="s">
        <v>186</v>
      </c>
      <c r="I5" s="1704" t="s">
        <v>49</v>
      </c>
      <c r="J5" s="1705"/>
      <c r="K5" s="1705"/>
      <c r="L5" s="1705"/>
      <c r="M5" s="1705"/>
      <c r="N5" s="1706"/>
    </row>
    <row r="6" spans="1:14" ht="24.75" customHeight="1" thickBot="1" x14ac:dyDescent="0.3">
      <c r="A6" s="1695"/>
      <c r="B6" s="1697"/>
      <c r="C6" s="1695"/>
      <c r="D6" s="1695"/>
      <c r="E6" s="1700"/>
      <c r="F6" s="1695"/>
      <c r="G6" s="1701"/>
      <c r="H6" s="1701"/>
      <c r="I6" s="1707"/>
      <c r="J6" s="1708"/>
      <c r="K6" s="1708"/>
      <c r="L6" s="1708"/>
      <c r="M6" s="1708"/>
      <c r="N6" s="1709"/>
    </row>
    <row r="7" spans="1:14" ht="51" x14ac:dyDescent="0.25">
      <c r="A7" s="1696"/>
      <c r="B7" s="1697"/>
      <c r="C7" s="1696"/>
      <c r="D7" s="1696"/>
      <c r="E7" s="110" t="s">
        <v>50</v>
      </c>
      <c r="F7" s="111" t="s">
        <v>51</v>
      </c>
      <c r="G7" s="111" t="s">
        <v>52</v>
      </c>
      <c r="H7" s="111" t="s">
        <v>53</v>
      </c>
      <c r="I7" s="111" t="s">
        <v>54</v>
      </c>
      <c r="J7" s="111" t="s">
        <v>187</v>
      </c>
      <c r="K7" s="111" t="s">
        <v>188</v>
      </c>
      <c r="L7" s="110" t="s">
        <v>189</v>
      </c>
      <c r="M7" s="111" t="s">
        <v>59</v>
      </c>
      <c r="N7" s="110" t="s">
        <v>190</v>
      </c>
    </row>
    <row r="8" spans="1:14" ht="25.5" x14ac:dyDescent="0.25">
      <c r="A8" s="114" t="s">
        <v>237</v>
      </c>
      <c r="B8" s="235" t="s">
        <v>238</v>
      </c>
      <c r="C8" s="115" t="s">
        <v>239</v>
      </c>
      <c r="D8" s="117">
        <v>2500000000</v>
      </c>
      <c r="E8" s="112" t="s">
        <v>193</v>
      </c>
      <c r="F8" s="234" t="s">
        <v>193</v>
      </c>
      <c r="G8" s="112" t="s">
        <v>65</v>
      </c>
      <c r="H8" s="112" t="s">
        <v>193</v>
      </c>
      <c r="I8" s="112" t="s">
        <v>6</v>
      </c>
      <c r="J8" s="112" t="s">
        <v>7</v>
      </c>
      <c r="K8" s="112" t="s">
        <v>11</v>
      </c>
      <c r="L8" s="112" t="s">
        <v>12</v>
      </c>
      <c r="M8" s="112" t="s">
        <v>12</v>
      </c>
      <c r="N8" s="112" t="s">
        <v>15</v>
      </c>
    </row>
    <row r="9" spans="1:14" ht="25.5" x14ac:dyDescent="0.25">
      <c r="A9" s="114" t="s">
        <v>237</v>
      </c>
      <c r="B9" s="235" t="s">
        <v>240</v>
      </c>
      <c r="C9" s="115" t="s">
        <v>77</v>
      </c>
      <c r="D9" s="117">
        <v>2000000000</v>
      </c>
      <c r="E9" s="112" t="s">
        <v>193</v>
      </c>
      <c r="F9" s="112" t="s">
        <v>193</v>
      </c>
      <c r="G9" s="112" t="s">
        <v>65</v>
      </c>
      <c r="H9" s="112" t="s">
        <v>193</v>
      </c>
      <c r="I9" s="112" t="s">
        <v>6</v>
      </c>
      <c r="J9" s="112" t="s">
        <v>7</v>
      </c>
      <c r="K9" s="112" t="s">
        <v>11</v>
      </c>
      <c r="L9" s="112" t="s">
        <v>12</v>
      </c>
      <c r="M9" s="112" t="s">
        <v>12</v>
      </c>
      <c r="N9" s="112" t="s">
        <v>15</v>
      </c>
    </row>
    <row r="10" spans="1:14" ht="25.5" x14ac:dyDescent="0.25">
      <c r="A10" s="114" t="s">
        <v>241</v>
      </c>
      <c r="B10" s="235" t="s">
        <v>242</v>
      </c>
      <c r="C10" s="115" t="s">
        <v>72</v>
      </c>
      <c r="D10" s="117">
        <v>1063717283</v>
      </c>
      <c r="E10" s="112" t="s">
        <v>193</v>
      </c>
      <c r="F10" s="112" t="s">
        <v>193</v>
      </c>
      <c r="G10" s="112" t="s">
        <v>65</v>
      </c>
      <c r="H10" s="112" t="s">
        <v>193</v>
      </c>
      <c r="I10" s="112" t="s">
        <v>6</v>
      </c>
      <c r="J10" s="112" t="s">
        <v>7</v>
      </c>
      <c r="K10" s="112" t="s">
        <v>11</v>
      </c>
      <c r="L10" s="112" t="s">
        <v>12</v>
      </c>
      <c r="M10" s="112" t="s">
        <v>12</v>
      </c>
      <c r="N10" s="112" t="s">
        <v>15</v>
      </c>
    </row>
    <row r="11" spans="1:14" x14ac:dyDescent="0.25">
      <c r="A11" s="114" t="s">
        <v>243</v>
      </c>
      <c r="B11" s="235" t="s">
        <v>244</v>
      </c>
      <c r="C11" s="115" t="s">
        <v>245</v>
      </c>
      <c r="D11" s="117">
        <v>2200000000</v>
      </c>
      <c r="E11" s="112" t="s">
        <v>193</v>
      </c>
      <c r="F11" s="112" t="s">
        <v>193</v>
      </c>
      <c r="G11" s="112" t="s">
        <v>65</v>
      </c>
      <c r="H11" s="112" t="s">
        <v>193</v>
      </c>
      <c r="I11" s="112" t="s">
        <v>6</v>
      </c>
      <c r="J11" s="112" t="s">
        <v>7</v>
      </c>
      <c r="K11" s="112" t="s">
        <v>11</v>
      </c>
      <c r="L11" s="112" t="s">
        <v>12</v>
      </c>
      <c r="M11" s="112" t="s">
        <v>12</v>
      </c>
      <c r="N11" s="112" t="s">
        <v>15</v>
      </c>
    </row>
    <row r="12" spans="1:14" ht="18.75" customHeight="1" x14ac:dyDescent="0.25">
      <c r="A12" s="114" t="s">
        <v>243</v>
      </c>
      <c r="B12" s="235" t="s">
        <v>246</v>
      </c>
      <c r="C12" s="115" t="s">
        <v>247</v>
      </c>
      <c r="D12" s="117">
        <v>3300000000</v>
      </c>
      <c r="E12" s="112" t="s">
        <v>193</v>
      </c>
      <c r="F12" s="112" t="s">
        <v>193</v>
      </c>
      <c r="G12" s="112" t="s">
        <v>65</v>
      </c>
      <c r="H12" s="112" t="s">
        <v>193</v>
      </c>
      <c r="I12" s="112" t="s">
        <v>6</v>
      </c>
      <c r="J12" s="112" t="s">
        <v>7</v>
      </c>
      <c r="K12" s="112" t="s">
        <v>11</v>
      </c>
      <c r="L12" s="112" t="s">
        <v>12</v>
      </c>
      <c r="M12" s="112" t="s">
        <v>12</v>
      </c>
      <c r="N12" s="112" t="s">
        <v>15</v>
      </c>
    </row>
    <row r="13" spans="1:14" ht="25.5" x14ac:dyDescent="0.25">
      <c r="A13" s="114" t="s">
        <v>237</v>
      </c>
      <c r="B13" s="481" t="s">
        <v>248</v>
      </c>
      <c r="C13" s="482" t="s">
        <v>249</v>
      </c>
      <c r="D13" s="117">
        <v>3131615823</v>
      </c>
      <c r="E13" s="112" t="s">
        <v>193</v>
      </c>
      <c r="F13" s="112" t="s">
        <v>193</v>
      </c>
      <c r="G13" s="112"/>
      <c r="H13" s="112"/>
      <c r="I13" s="1863" t="s">
        <v>250</v>
      </c>
      <c r="J13" s="1864"/>
      <c r="K13" s="1864"/>
      <c r="L13" s="1864"/>
      <c r="M13" s="1865"/>
      <c r="N13" s="118">
        <v>43313</v>
      </c>
    </row>
    <row r="14" spans="1:14" ht="25.5" x14ac:dyDescent="0.25">
      <c r="A14" s="114" t="s">
        <v>237</v>
      </c>
      <c r="B14" s="481" t="s">
        <v>251</v>
      </c>
      <c r="C14" s="482" t="s">
        <v>252</v>
      </c>
      <c r="D14" s="117">
        <v>4000000000</v>
      </c>
      <c r="E14" s="112" t="s">
        <v>193</v>
      </c>
      <c r="F14" s="112" t="s">
        <v>193</v>
      </c>
      <c r="G14" s="112"/>
      <c r="H14" s="112"/>
      <c r="I14" s="1863" t="s">
        <v>250</v>
      </c>
      <c r="J14" s="1864"/>
      <c r="K14" s="1864"/>
      <c r="L14" s="1864"/>
      <c r="M14" s="1865"/>
      <c r="N14" s="118">
        <v>43313</v>
      </c>
    </row>
    <row r="15" spans="1:14" ht="89.25" x14ac:dyDescent="0.25">
      <c r="A15" s="114" t="s">
        <v>243</v>
      </c>
      <c r="B15" s="481" t="s">
        <v>253</v>
      </c>
      <c r="C15" s="482" t="s">
        <v>254</v>
      </c>
      <c r="D15" s="117">
        <v>1625000000</v>
      </c>
      <c r="E15" s="112" t="s">
        <v>193</v>
      </c>
      <c r="F15" s="112" t="s">
        <v>193</v>
      </c>
      <c r="G15" s="112"/>
      <c r="H15" s="112"/>
      <c r="I15" s="1863" t="s">
        <v>250</v>
      </c>
      <c r="J15" s="1864"/>
      <c r="K15" s="1864"/>
      <c r="L15" s="1864"/>
      <c r="M15" s="1865"/>
      <c r="N15" s="118">
        <v>43313</v>
      </c>
    </row>
    <row r="16" spans="1:14" ht="76.5" x14ac:dyDescent="0.25">
      <c r="A16" s="114" t="s">
        <v>237</v>
      </c>
      <c r="B16" s="481" t="s">
        <v>255</v>
      </c>
      <c r="C16" s="482" t="s">
        <v>256</v>
      </c>
      <c r="D16" s="117">
        <v>3875000000</v>
      </c>
      <c r="E16" s="112" t="s">
        <v>193</v>
      </c>
      <c r="F16" s="112" t="s">
        <v>193</v>
      </c>
      <c r="G16" s="112"/>
      <c r="H16" s="112"/>
      <c r="I16" s="1863" t="s">
        <v>250</v>
      </c>
      <c r="J16" s="1864"/>
      <c r="K16" s="1864"/>
      <c r="L16" s="1864"/>
      <c r="M16" s="1865"/>
      <c r="N16" s="112"/>
    </row>
    <row r="17" spans="1:14" x14ac:dyDescent="0.25">
      <c r="A17" s="114"/>
      <c r="B17" s="236" t="s">
        <v>200</v>
      </c>
      <c r="C17" s="228">
        <v>23695333106</v>
      </c>
      <c r="D17" s="228">
        <f>SUM(D8:D16)</f>
        <v>23695333106</v>
      </c>
      <c r="E17" s="112"/>
      <c r="F17" s="112"/>
      <c r="G17" s="112"/>
      <c r="H17" s="112"/>
      <c r="I17" s="204"/>
      <c r="J17" s="205"/>
      <c r="K17" s="205"/>
      <c r="L17" s="205"/>
      <c r="M17" s="206"/>
      <c r="N17" s="112"/>
    </row>
    <row r="18" spans="1:14" ht="30" x14ac:dyDescent="0.25">
      <c r="A18" s="114" t="s">
        <v>372</v>
      </c>
      <c r="B18" s="235" t="s">
        <v>373</v>
      </c>
      <c r="C18" s="115" t="s">
        <v>77</v>
      </c>
      <c r="D18" s="117">
        <v>3894000000</v>
      </c>
      <c r="E18" s="112" t="s">
        <v>193</v>
      </c>
      <c r="F18" s="115" t="s">
        <v>374</v>
      </c>
      <c r="G18" s="112" t="s">
        <v>65</v>
      </c>
      <c r="H18" s="112" t="s">
        <v>193</v>
      </c>
      <c r="I18" s="112"/>
      <c r="J18" s="112"/>
      <c r="K18" s="112"/>
      <c r="L18" s="112"/>
      <c r="M18" s="112"/>
      <c r="N18" s="112" t="s">
        <v>15</v>
      </c>
    </row>
    <row r="19" spans="1:14" ht="51" x14ac:dyDescent="0.25">
      <c r="A19" s="114" t="s">
        <v>375</v>
      </c>
      <c r="B19" s="235" t="s">
        <v>376</v>
      </c>
      <c r="C19" s="115" t="s">
        <v>230</v>
      </c>
      <c r="D19" s="133">
        <v>2127820357</v>
      </c>
      <c r="E19" s="112" t="s">
        <v>193</v>
      </c>
      <c r="F19" s="115" t="s">
        <v>374</v>
      </c>
      <c r="G19" s="112" t="s">
        <v>193</v>
      </c>
      <c r="H19" s="112" t="s">
        <v>193</v>
      </c>
      <c r="I19" s="1863" t="s">
        <v>250</v>
      </c>
      <c r="J19" s="1864"/>
      <c r="K19" s="1864"/>
      <c r="L19" s="1864"/>
      <c r="M19" s="1865"/>
      <c r="N19" s="112" t="s">
        <v>11</v>
      </c>
    </row>
    <row r="20" spans="1:14" ht="63.75" x14ac:dyDescent="0.25">
      <c r="A20" s="114" t="s">
        <v>372</v>
      </c>
      <c r="B20" s="235" t="s">
        <v>481</v>
      </c>
      <c r="C20" s="115" t="s">
        <v>230</v>
      </c>
      <c r="D20" s="133">
        <v>5977717950</v>
      </c>
      <c r="E20" s="112" t="s">
        <v>193</v>
      </c>
      <c r="F20" s="115" t="s">
        <v>374</v>
      </c>
      <c r="G20" s="112" t="s">
        <v>193</v>
      </c>
      <c r="H20" s="112" t="s">
        <v>193</v>
      </c>
      <c r="I20" s="1863" t="s">
        <v>250</v>
      </c>
      <c r="J20" s="1864"/>
      <c r="K20" s="1864"/>
      <c r="L20" s="1864"/>
      <c r="M20" s="1865"/>
      <c r="N20" s="112" t="s">
        <v>11</v>
      </c>
    </row>
    <row r="21" spans="1:14" x14ac:dyDescent="0.25">
      <c r="A21" s="226"/>
      <c r="B21" s="236" t="s">
        <v>200</v>
      </c>
      <c r="C21" s="228">
        <v>12000000000</v>
      </c>
      <c r="D21" s="229">
        <f>SUM(D18:D20)</f>
        <v>11999538307</v>
      </c>
      <c r="E21" s="112"/>
      <c r="F21" s="115"/>
      <c r="G21" s="112"/>
      <c r="H21" s="112"/>
      <c r="I21" s="204"/>
      <c r="J21" s="205"/>
      <c r="K21" s="205"/>
      <c r="L21" s="205"/>
      <c r="M21" s="206"/>
      <c r="N21" s="112"/>
    </row>
    <row r="22" spans="1:14" ht="51" x14ac:dyDescent="0.25">
      <c r="A22" s="112" t="s">
        <v>314</v>
      </c>
      <c r="B22" s="235" t="s">
        <v>315</v>
      </c>
      <c r="C22" s="115" t="s">
        <v>192</v>
      </c>
      <c r="D22" s="117">
        <v>1200000000</v>
      </c>
      <c r="E22" s="112" t="s">
        <v>193</v>
      </c>
      <c r="F22" s="115" t="s">
        <v>309</v>
      </c>
      <c r="G22" s="112" t="s">
        <v>65</v>
      </c>
      <c r="H22" s="112" t="s">
        <v>193</v>
      </c>
      <c r="I22" s="112" t="s">
        <v>5</v>
      </c>
      <c r="J22" s="112" t="s">
        <v>5</v>
      </c>
      <c r="K22" s="112" t="s">
        <v>8</v>
      </c>
      <c r="L22" s="112"/>
      <c r="M22" s="112" t="s">
        <v>9</v>
      </c>
      <c r="N22" s="112" t="s">
        <v>15</v>
      </c>
    </row>
    <row r="23" spans="1:14" ht="51" x14ac:dyDescent="0.25">
      <c r="A23" s="112" t="s">
        <v>316</v>
      </c>
      <c r="B23" s="235" t="s">
        <v>317</v>
      </c>
      <c r="C23" s="115" t="s">
        <v>192</v>
      </c>
      <c r="D23" s="117">
        <v>76500000</v>
      </c>
      <c r="E23" s="112" t="s">
        <v>193</v>
      </c>
      <c r="F23" s="115" t="s">
        <v>309</v>
      </c>
      <c r="G23" s="112" t="s">
        <v>65</v>
      </c>
      <c r="H23" s="112" t="s">
        <v>193</v>
      </c>
      <c r="I23" s="112" t="s">
        <v>318</v>
      </c>
      <c r="J23" s="112" t="s">
        <v>318</v>
      </c>
      <c r="K23" s="112" t="s">
        <v>318</v>
      </c>
      <c r="L23" s="112"/>
      <c r="M23" s="112" t="s">
        <v>318</v>
      </c>
      <c r="N23" s="112" t="s">
        <v>318</v>
      </c>
    </row>
    <row r="24" spans="1:14" ht="38.25" x14ac:dyDescent="0.25">
      <c r="A24" s="112" t="s">
        <v>316</v>
      </c>
      <c r="B24" s="235" t="s">
        <v>319</v>
      </c>
      <c r="C24" s="115" t="s">
        <v>192</v>
      </c>
      <c r="D24" s="117">
        <v>76500000</v>
      </c>
      <c r="E24" s="112" t="s">
        <v>193</v>
      </c>
      <c r="F24" s="115" t="s">
        <v>309</v>
      </c>
      <c r="G24" s="112" t="s">
        <v>65</v>
      </c>
      <c r="H24" s="112" t="s">
        <v>193</v>
      </c>
      <c r="I24" s="112" t="s">
        <v>318</v>
      </c>
      <c r="J24" s="112" t="s">
        <v>318</v>
      </c>
      <c r="K24" s="112" t="s">
        <v>318</v>
      </c>
      <c r="L24" s="112"/>
      <c r="M24" s="112" t="s">
        <v>318</v>
      </c>
      <c r="N24" s="112" t="s">
        <v>318</v>
      </c>
    </row>
    <row r="25" spans="1:14" ht="76.5" x14ac:dyDescent="0.25">
      <c r="A25" s="112" t="s">
        <v>316</v>
      </c>
      <c r="B25" s="235" t="s">
        <v>320</v>
      </c>
      <c r="C25" s="115" t="s">
        <v>192</v>
      </c>
      <c r="D25" s="117">
        <v>76500000</v>
      </c>
      <c r="E25" s="112" t="s">
        <v>193</v>
      </c>
      <c r="F25" s="115" t="s">
        <v>309</v>
      </c>
      <c r="G25" s="112" t="s">
        <v>65</v>
      </c>
      <c r="H25" s="112" t="s">
        <v>193</v>
      </c>
      <c r="I25" s="112" t="s">
        <v>15</v>
      </c>
      <c r="J25" s="112" t="s">
        <v>4</v>
      </c>
      <c r="K25" s="112" t="s">
        <v>5</v>
      </c>
      <c r="L25" s="112"/>
      <c r="M25" s="112" t="s">
        <v>6</v>
      </c>
      <c r="N25" s="112" t="s">
        <v>15</v>
      </c>
    </row>
    <row r="26" spans="1:14" ht="38.25" x14ac:dyDescent="0.25">
      <c r="A26" s="112" t="s">
        <v>321</v>
      </c>
      <c r="B26" s="235" t="s">
        <v>322</v>
      </c>
      <c r="C26" s="115" t="s">
        <v>192</v>
      </c>
      <c r="D26" s="117">
        <v>1142660893</v>
      </c>
      <c r="E26" s="112" t="s">
        <v>193</v>
      </c>
      <c r="F26" s="115" t="s">
        <v>309</v>
      </c>
      <c r="G26" s="112" t="s">
        <v>65</v>
      </c>
      <c r="H26" s="112" t="s">
        <v>193</v>
      </c>
      <c r="I26" s="112" t="s">
        <v>15</v>
      </c>
      <c r="J26" s="112" t="s">
        <v>4</v>
      </c>
      <c r="K26" s="112" t="s">
        <v>5</v>
      </c>
      <c r="L26" s="112"/>
      <c r="M26" s="112" t="s">
        <v>6</v>
      </c>
      <c r="N26" s="112" t="s">
        <v>15</v>
      </c>
    </row>
    <row r="27" spans="1:14" ht="38.25" x14ac:dyDescent="0.25">
      <c r="A27" s="112" t="s">
        <v>316</v>
      </c>
      <c r="B27" s="235" t="s">
        <v>323</v>
      </c>
      <c r="C27" s="115" t="s">
        <v>192</v>
      </c>
      <c r="D27" s="117">
        <v>76500000</v>
      </c>
      <c r="E27" s="112" t="s">
        <v>193</v>
      </c>
      <c r="F27" s="115" t="s">
        <v>309</v>
      </c>
      <c r="G27" s="112" t="s">
        <v>65</v>
      </c>
      <c r="H27" s="112" t="s">
        <v>193</v>
      </c>
      <c r="I27" s="112" t="s">
        <v>15</v>
      </c>
      <c r="J27" s="112" t="s">
        <v>4</v>
      </c>
      <c r="K27" s="112" t="s">
        <v>5</v>
      </c>
      <c r="L27" s="112"/>
      <c r="M27" s="112" t="s">
        <v>6</v>
      </c>
      <c r="N27" s="112" t="s">
        <v>15</v>
      </c>
    </row>
    <row r="28" spans="1:14" ht="38.25" x14ac:dyDescent="0.25">
      <c r="A28" s="112" t="s">
        <v>316</v>
      </c>
      <c r="B28" s="235" t="s">
        <v>324</v>
      </c>
      <c r="C28" s="115" t="s">
        <v>192</v>
      </c>
      <c r="D28" s="117">
        <v>100000000</v>
      </c>
      <c r="E28" s="112" t="s">
        <v>193</v>
      </c>
      <c r="F28" s="115" t="s">
        <v>309</v>
      </c>
      <c r="G28" s="112" t="s">
        <v>65</v>
      </c>
      <c r="H28" s="112" t="s">
        <v>193</v>
      </c>
      <c r="I28" s="112" t="s">
        <v>15</v>
      </c>
      <c r="J28" s="112" t="s">
        <v>4</v>
      </c>
      <c r="K28" s="112" t="s">
        <v>5</v>
      </c>
      <c r="L28" s="112"/>
      <c r="M28" s="112" t="s">
        <v>6</v>
      </c>
      <c r="N28" s="112" t="s">
        <v>15</v>
      </c>
    </row>
    <row r="29" spans="1:14" ht="51" x14ac:dyDescent="0.25">
      <c r="A29" s="112" t="s">
        <v>325</v>
      </c>
      <c r="B29" s="235" t="s">
        <v>326</v>
      </c>
      <c r="C29" s="115" t="s">
        <v>192</v>
      </c>
      <c r="D29" s="117">
        <v>150000000</v>
      </c>
      <c r="E29" s="112" t="s">
        <v>193</v>
      </c>
      <c r="F29" s="115" t="s">
        <v>327</v>
      </c>
      <c r="G29" s="112" t="s">
        <v>65</v>
      </c>
      <c r="H29" s="112" t="s">
        <v>193</v>
      </c>
      <c r="I29" s="112" t="s">
        <v>7</v>
      </c>
      <c r="J29" s="112" t="s">
        <v>193</v>
      </c>
      <c r="K29" s="112" t="s">
        <v>7</v>
      </c>
      <c r="L29" s="97"/>
      <c r="M29" s="112" t="s">
        <v>7</v>
      </c>
      <c r="N29" s="112" t="s">
        <v>193</v>
      </c>
    </row>
    <row r="30" spans="1:14" ht="30" x14ac:dyDescent="0.25">
      <c r="A30" s="112" t="s">
        <v>328</v>
      </c>
      <c r="B30" s="235" t="s">
        <v>329</v>
      </c>
      <c r="C30" s="115" t="s">
        <v>192</v>
      </c>
      <c r="D30" s="117">
        <v>120000000</v>
      </c>
      <c r="E30" s="112" t="s">
        <v>193</v>
      </c>
      <c r="F30" s="115" t="s">
        <v>327</v>
      </c>
      <c r="G30" s="112" t="s">
        <v>65</v>
      </c>
      <c r="H30" s="112" t="s">
        <v>193</v>
      </c>
      <c r="I30" s="112" t="s">
        <v>7</v>
      </c>
      <c r="J30" s="112" t="s">
        <v>193</v>
      </c>
      <c r="K30" s="112" t="s">
        <v>7</v>
      </c>
      <c r="L30" s="97"/>
      <c r="M30" s="112" t="s">
        <v>7</v>
      </c>
      <c r="N30" s="112" t="s">
        <v>193</v>
      </c>
    </row>
    <row r="31" spans="1:14" ht="51" x14ac:dyDescent="0.25">
      <c r="A31" s="112" t="s">
        <v>330</v>
      </c>
      <c r="B31" s="235" t="s">
        <v>331</v>
      </c>
      <c r="C31" s="115" t="s">
        <v>192</v>
      </c>
      <c r="D31" s="117">
        <v>70000000</v>
      </c>
      <c r="E31" s="112" t="s">
        <v>193</v>
      </c>
      <c r="F31" s="115" t="s">
        <v>327</v>
      </c>
      <c r="G31" s="112" t="s">
        <v>65</v>
      </c>
      <c r="H31" s="112" t="s">
        <v>193</v>
      </c>
      <c r="I31" s="112" t="s">
        <v>6</v>
      </c>
      <c r="J31" s="112" t="s">
        <v>193</v>
      </c>
      <c r="K31" s="112" t="s">
        <v>6</v>
      </c>
      <c r="L31" s="97"/>
      <c r="M31" s="112" t="s">
        <v>6</v>
      </c>
      <c r="N31" s="112" t="s">
        <v>193</v>
      </c>
    </row>
    <row r="32" spans="1:14" ht="30" x14ac:dyDescent="0.25">
      <c r="A32" s="112" t="s">
        <v>325</v>
      </c>
      <c r="B32" s="235" t="s">
        <v>332</v>
      </c>
      <c r="C32" s="115" t="s">
        <v>192</v>
      </c>
      <c r="D32" s="117">
        <v>500000000</v>
      </c>
      <c r="E32" s="112" t="s">
        <v>193</v>
      </c>
      <c r="F32" s="115" t="s">
        <v>327</v>
      </c>
      <c r="G32" s="112" t="s">
        <v>65</v>
      </c>
      <c r="H32" s="112" t="s">
        <v>193</v>
      </c>
      <c r="I32" s="112" t="s">
        <v>7</v>
      </c>
      <c r="J32" s="112" t="s">
        <v>193</v>
      </c>
      <c r="K32" s="112" t="s">
        <v>7</v>
      </c>
      <c r="L32" s="97"/>
      <c r="M32" s="112" t="s">
        <v>7</v>
      </c>
      <c r="N32" s="112" t="s">
        <v>193</v>
      </c>
    </row>
    <row r="33" spans="1:14" x14ac:dyDescent="0.25">
      <c r="A33" s="112"/>
      <c r="B33" s="236"/>
      <c r="C33" s="228">
        <v>7860000000</v>
      </c>
      <c r="D33" s="229">
        <f>SUM(D22:D32)</f>
        <v>3588660893</v>
      </c>
      <c r="E33" s="112"/>
      <c r="F33" s="115"/>
      <c r="G33" s="112"/>
      <c r="H33" s="112"/>
      <c r="I33" s="112"/>
      <c r="J33" s="112"/>
      <c r="K33" s="112"/>
      <c r="L33" s="97"/>
      <c r="M33" s="112"/>
      <c r="N33" s="112"/>
    </row>
    <row r="34" spans="1:14" ht="135" x14ac:dyDescent="0.25">
      <c r="A34" s="107" t="s">
        <v>259</v>
      </c>
      <c r="B34" s="235" t="s">
        <v>260</v>
      </c>
      <c r="C34" s="115" t="s">
        <v>261</v>
      </c>
      <c r="D34" s="117">
        <v>1500000000</v>
      </c>
      <c r="E34" s="112" t="s">
        <v>193</v>
      </c>
      <c r="F34" s="115" t="s">
        <v>262</v>
      </c>
      <c r="G34" s="112" t="s">
        <v>65</v>
      </c>
      <c r="H34" s="112" t="s">
        <v>193</v>
      </c>
      <c r="I34" s="112" t="s">
        <v>5</v>
      </c>
      <c r="J34" s="112" t="s">
        <v>6</v>
      </c>
      <c r="K34" s="112" t="s">
        <v>9</v>
      </c>
      <c r="L34" s="112" t="s">
        <v>9</v>
      </c>
      <c r="M34" s="112" t="s">
        <v>10</v>
      </c>
      <c r="N34" s="112" t="s">
        <v>15</v>
      </c>
    </row>
    <row r="35" spans="1:14" ht="38.25" x14ac:dyDescent="0.25">
      <c r="A35" s="107" t="s">
        <v>263</v>
      </c>
      <c r="B35" s="235" t="s">
        <v>264</v>
      </c>
      <c r="C35" s="115" t="s">
        <v>265</v>
      </c>
      <c r="D35" s="117">
        <v>700000000</v>
      </c>
      <c r="E35" s="112" t="s">
        <v>193</v>
      </c>
      <c r="F35" s="115" t="s">
        <v>262</v>
      </c>
      <c r="G35" s="112" t="s">
        <v>65</v>
      </c>
      <c r="H35" s="112"/>
      <c r="I35" s="112" t="s">
        <v>6</v>
      </c>
      <c r="J35" s="112" t="s">
        <v>6</v>
      </c>
      <c r="K35" s="112" t="s">
        <v>9</v>
      </c>
      <c r="L35" s="112" t="s">
        <v>10</v>
      </c>
      <c r="M35" s="112" t="s">
        <v>10</v>
      </c>
      <c r="N35" s="112" t="s">
        <v>15</v>
      </c>
    </row>
    <row r="36" spans="1:14" ht="63.75" x14ac:dyDescent="0.25">
      <c r="A36" s="107" t="s">
        <v>263</v>
      </c>
      <c r="B36" s="235" t="s">
        <v>266</v>
      </c>
      <c r="C36" s="115" t="s">
        <v>265</v>
      </c>
      <c r="D36" s="117">
        <v>800000000</v>
      </c>
      <c r="E36" s="112" t="s">
        <v>193</v>
      </c>
      <c r="F36" s="115" t="s">
        <v>262</v>
      </c>
      <c r="G36" s="112" t="s">
        <v>65</v>
      </c>
      <c r="H36" s="112" t="s">
        <v>193</v>
      </c>
      <c r="I36" s="112" t="s">
        <v>6</v>
      </c>
      <c r="J36" s="112" t="s">
        <v>6</v>
      </c>
      <c r="K36" s="112" t="s">
        <v>9</v>
      </c>
      <c r="L36" s="112" t="s">
        <v>10</v>
      </c>
      <c r="M36" s="112" t="s">
        <v>10</v>
      </c>
      <c r="N36" s="112" t="s">
        <v>15</v>
      </c>
    </row>
    <row r="37" spans="1:14" ht="51" x14ac:dyDescent="0.25">
      <c r="A37" s="107" t="s">
        <v>263</v>
      </c>
      <c r="B37" s="235" t="s">
        <v>267</v>
      </c>
      <c r="C37" s="115" t="s">
        <v>63</v>
      </c>
      <c r="D37" s="117">
        <v>537000000</v>
      </c>
      <c r="E37" s="112" t="s">
        <v>193</v>
      </c>
      <c r="F37" s="115" t="s">
        <v>262</v>
      </c>
      <c r="G37" s="112" t="s">
        <v>65</v>
      </c>
      <c r="H37" s="112" t="s">
        <v>193</v>
      </c>
      <c r="I37" s="112" t="s">
        <v>6</v>
      </c>
      <c r="J37" s="112" t="s">
        <v>6</v>
      </c>
      <c r="K37" s="112" t="s">
        <v>9</v>
      </c>
      <c r="L37" s="112" t="s">
        <v>10</v>
      </c>
      <c r="M37" s="112" t="s">
        <v>10</v>
      </c>
      <c r="N37" s="112" t="s">
        <v>15</v>
      </c>
    </row>
    <row r="38" spans="1:14" ht="25.5" x14ac:dyDescent="0.25">
      <c r="A38" s="107" t="s">
        <v>263</v>
      </c>
      <c r="B38" s="235" t="s">
        <v>268</v>
      </c>
      <c r="C38" s="115" t="s">
        <v>230</v>
      </c>
      <c r="D38" s="119">
        <v>600000000</v>
      </c>
      <c r="E38" s="120" t="s">
        <v>193</v>
      </c>
      <c r="F38" s="115" t="s">
        <v>269</v>
      </c>
      <c r="G38" s="112" t="s">
        <v>65</v>
      </c>
      <c r="H38" s="112" t="s">
        <v>193</v>
      </c>
      <c r="I38" s="112" t="s">
        <v>6</v>
      </c>
      <c r="J38" s="112" t="s">
        <v>6</v>
      </c>
      <c r="K38" s="112" t="s">
        <v>9</v>
      </c>
      <c r="L38" s="112" t="s">
        <v>10</v>
      </c>
      <c r="M38" s="112" t="s">
        <v>10</v>
      </c>
      <c r="N38" s="112" t="s">
        <v>15</v>
      </c>
    </row>
    <row r="39" spans="1:14" ht="25.5" x14ac:dyDescent="0.25">
      <c r="A39" s="107" t="s">
        <v>263</v>
      </c>
      <c r="B39" s="235" t="s">
        <v>270</v>
      </c>
      <c r="C39" s="115" t="s">
        <v>230</v>
      </c>
      <c r="D39" s="119">
        <v>600000000</v>
      </c>
      <c r="E39" s="120" t="s">
        <v>193</v>
      </c>
      <c r="F39" s="115" t="s">
        <v>193</v>
      </c>
      <c r="G39" s="112" t="s">
        <v>65</v>
      </c>
      <c r="H39" s="112" t="s">
        <v>193</v>
      </c>
      <c r="I39" s="112" t="s">
        <v>6</v>
      </c>
      <c r="J39" s="112" t="s">
        <v>6</v>
      </c>
      <c r="K39" s="112" t="s">
        <v>9</v>
      </c>
      <c r="L39" s="112" t="s">
        <v>10</v>
      </c>
      <c r="M39" s="112" t="s">
        <v>10</v>
      </c>
      <c r="N39" s="112" t="s">
        <v>15</v>
      </c>
    </row>
    <row r="40" spans="1:14" x14ac:dyDescent="0.25">
      <c r="A40" s="112" t="s">
        <v>271</v>
      </c>
      <c r="B40" s="235" t="s">
        <v>272</v>
      </c>
      <c r="C40" s="115"/>
      <c r="D40" s="117">
        <v>60000000</v>
      </c>
      <c r="E40" s="112" t="s">
        <v>193</v>
      </c>
      <c r="F40" s="112" t="s">
        <v>193</v>
      </c>
      <c r="G40" s="112"/>
      <c r="H40" s="112" t="s">
        <v>193</v>
      </c>
      <c r="I40" s="112"/>
      <c r="J40" s="112"/>
      <c r="K40" s="112"/>
      <c r="L40" s="112"/>
      <c r="M40" s="112"/>
      <c r="N40" s="112"/>
    </row>
    <row r="41" spans="1:14" x14ac:dyDescent="0.25">
      <c r="A41" s="112" t="s">
        <v>271</v>
      </c>
      <c r="B41" s="235" t="s">
        <v>273</v>
      </c>
      <c r="C41" s="115"/>
      <c r="D41" s="117">
        <v>150000000</v>
      </c>
      <c r="E41" s="112" t="s">
        <v>193</v>
      </c>
      <c r="F41" s="112" t="s">
        <v>193</v>
      </c>
      <c r="G41" s="112"/>
      <c r="H41" s="112" t="s">
        <v>193</v>
      </c>
      <c r="I41" s="112"/>
      <c r="J41" s="112"/>
      <c r="K41" s="112"/>
      <c r="L41" s="112"/>
      <c r="M41" s="112"/>
      <c r="N41" s="112"/>
    </row>
    <row r="42" spans="1:14" x14ac:dyDescent="0.25">
      <c r="A42" s="112" t="s">
        <v>271</v>
      </c>
      <c r="B42" s="235" t="s">
        <v>274</v>
      </c>
      <c r="C42" s="115"/>
      <c r="D42" s="117">
        <v>40000000</v>
      </c>
      <c r="E42" s="112" t="s">
        <v>193</v>
      </c>
      <c r="F42" s="112" t="s">
        <v>193</v>
      </c>
      <c r="G42" s="112"/>
      <c r="H42" s="112" t="s">
        <v>193</v>
      </c>
      <c r="I42" s="112"/>
      <c r="J42" s="112"/>
      <c r="K42" s="112"/>
      <c r="L42" s="112"/>
      <c r="M42" s="112"/>
      <c r="N42" s="112"/>
    </row>
    <row r="43" spans="1:14" x14ac:dyDescent="0.25">
      <c r="A43" s="122"/>
      <c r="B43" s="236"/>
      <c r="C43" s="228">
        <v>4987000000</v>
      </c>
      <c r="D43" s="229">
        <f>SUM(D34:D42)</f>
        <v>4987000000</v>
      </c>
      <c r="E43" s="112"/>
      <c r="F43" s="112"/>
      <c r="G43" s="112"/>
      <c r="H43" s="112"/>
      <c r="I43" s="112"/>
      <c r="J43" s="112"/>
      <c r="K43" s="112"/>
      <c r="L43" s="112"/>
      <c r="M43" s="112"/>
      <c r="N43" s="112"/>
    </row>
    <row r="44" spans="1:14" ht="102" x14ac:dyDescent="0.25">
      <c r="A44" s="114" t="s">
        <v>228</v>
      </c>
      <c r="B44" s="235" t="s">
        <v>232</v>
      </c>
      <c r="C44" s="115" t="s">
        <v>230</v>
      </c>
      <c r="D44" s="116">
        <v>5000000000</v>
      </c>
      <c r="E44" s="112" t="s">
        <v>193</v>
      </c>
      <c r="F44" s="112" t="s">
        <v>231</v>
      </c>
      <c r="G44" s="112" t="s">
        <v>65</v>
      </c>
      <c r="H44" s="112" t="s">
        <v>193</v>
      </c>
      <c r="I44" s="112" t="s">
        <v>6</v>
      </c>
      <c r="J44" s="112" t="s">
        <v>7</v>
      </c>
      <c r="K44" s="112" t="s">
        <v>11</v>
      </c>
      <c r="L44" s="112" t="s">
        <v>12</v>
      </c>
      <c r="M44" s="112" t="s">
        <v>12</v>
      </c>
      <c r="N44" s="112" t="s">
        <v>15</v>
      </c>
    </row>
    <row r="45" spans="1:14" ht="38.25" x14ac:dyDescent="0.25">
      <c r="A45" s="114" t="s">
        <v>233</v>
      </c>
      <c r="B45" s="235" t="s">
        <v>234</v>
      </c>
      <c r="C45" s="115" t="s">
        <v>230</v>
      </c>
      <c r="D45" s="116">
        <v>5000000000</v>
      </c>
      <c r="E45" s="112" t="s">
        <v>193</v>
      </c>
      <c r="F45" s="112" t="s">
        <v>231</v>
      </c>
      <c r="G45" s="112" t="s">
        <v>65</v>
      </c>
      <c r="H45" s="112" t="s">
        <v>193</v>
      </c>
      <c r="I45" s="112" t="s">
        <v>6</v>
      </c>
      <c r="J45" s="112" t="s">
        <v>7</v>
      </c>
      <c r="K45" s="112" t="s">
        <v>11</v>
      </c>
      <c r="L45" s="112" t="s">
        <v>12</v>
      </c>
      <c r="M45" s="112" t="s">
        <v>12</v>
      </c>
      <c r="N45" s="112" t="s">
        <v>15</v>
      </c>
    </row>
    <row r="46" spans="1:14" ht="51" x14ac:dyDescent="0.25">
      <c r="A46" s="246" t="s">
        <v>228</v>
      </c>
      <c r="B46" s="240" t="s">
        <v>229</v>
      </c>
      <c r="C46" s="245" t="s">
        <v>230</v>
      </c>
      <c r="D46" s="241">
        <v>2000000000</v>
      </c>
      <c r="E46" s="243" t="s">
        <v>193</v>
      </c>
      <c r="F46" s="244" t="s">
        <v>482</v>
      </c>
      <c r="G46" s="243" t="s">
        <v>65</v>
      </c>
      <c r="H46" s="243" t="s">
        <v>193</v>
      </c>
      <c r="I46" s="243" t="s">
        <v>6</v>
      </c>
      <c r="J46" s="242" t="s">
        <v>7</v>
      </c>
      <c r="K46" s="243" t="s">
        <v>11</v>
      </c>
      <c r="L46" s="243" t="s">
        <v>12</v>
      </c>
      <c r="M46" s="243" t="s">
        <v>12</v>
      </c>
      <c r="N46" s="243" t="s">
        <v>15</v>
      </c>
    </row>
    <row r="47" spans="1:14" x14ac:dyDescent="0.25">
      <c r="A47" s="226"/>
      <c r="B47" s="236"/>
      <c r="C47" s="228">
        <v>12000000000</v>
      </c>
      <c r="D47" s="229">
        <f>SUM(D44:D46)</f>
        <v>12000000000</v>
      </c>
      <c r="E47" s="112"/>
      <c r="F47" s="112"/>
      <c r="G47" s="112"/>
      <c r="H47" s="112"/>
      <c r="I47" s="112"/>
      <c r="J47" s="112"/>
      <c r="K47" s="112"/>
      <c r="L47" s="112"/>
      <c r="M47" s="112"/>
      <c r="N47" s="112"/>
    </row>
    <row r="48" spans="1:14" ht="51" x14ac:dyDescent="0.25">
      <c r="A48" s="112" t="s">
        <v>301</v>
      </c>
      <c r="B48" s="235" t="s">
        <v>302</v>
      </c>
      <c r="C48" s="115" t="s">
        <v>192</v>
      </c>
      <c r="D48" s="117">
        <v>2800000000</v>
      </c>
      <c r="E48" s="112" t="s">
        <v>193</v>
      </c>
      <c r="F48" s="115" t="s">
        <v>303</v>
      </c>
      <c r="G48" s="112" t="s">
        <v>65</v>
      </c>
      <c r="H48" s="112" t="s">
        <v>193</v>
      </c>
      <c r="I48" s="112" t="s">
        <v>5</v>
      </c>
      <c r="J48" s="112" t="s">
        <v>5</v>
      </c>
      <c r="K48" s="112" t="s">
        <v>9</v>
      </c>
      <c r="L48" s="112"/>
      <c r="M48" s="112" t="s">
        <v>10</v>
      </c>
      <c r="N48" s="112" t="s">
        <v>15</v>
      </c>
    </row>
    <row r="49" spans="1:14" ht="38.25" x14ac:dyDescent="0.25">
      <c r="A49" s="112" t="s">
        <v>304</v>
      </c>
      <c r="B49" s="235" t="s">
        <v>305</v>
      </c>
      <c r="C49" s="115" t="s">
        <v>192</v>
      </c>
      <c r="D49" s="117">
        <v>1200000000</v>
      </c>
      <c r="E49" s="112" t="s">
        <v>193</v>
      </c>
      <c r="F49" s="115" t="s">
        <v>306</v>
      </c>
      <c r="G49" s="112" t="s">
        <v>65</v>
      </c>
      <c r="H49" s="112" t="s">
        <v>193</v>
      </c>
      <c r="I49" s="112" t="s">
        <v>5</v>
      </c>
      <c r="J49" s="112" t="s">
        <v>5</v>
      </c>
      <c r="K49" s="112" t="s">
        <v>9</v>
      </c>
      <c r="L49" s="112"/>
      <c r="M49" s="112" t="s">
        <v>10</v>
      </c>
      <c r="N49" s="112" t="s">
        <v>15</v>
      </c>
    </row>
    <row r="50" spans="1:14" ht="63.75" x14ac:dyDescent="0.25">
      <c r="A50" s="112" t="s">
        <v>307</v>
      </c>
      <c r="B50" s="235" t="s">
        <v>308</v>
      </c>
      <c r="C50" s="115" t="s">
        <v>192</v>
      </c>
      <c r="D50" s="117">
        <v>500000000</v>
      </c>
      <c r="E50" s="112" t="s">
        <v>193</v>
      </c>
      <c r="F50" s="115" t="s">
        <v>309</v>
      </c>
      <c r="G50" s="112" t="s">
        <v>65</v>
      </c>
      <c r="H50" s="112" t="s">
        <v>193</v>
      </c>
      <c r="I50" s="112" t="s">
        <v>6</v>
      </c>
      <c r="J50" s="112" t="s">
        <v>6</v>
      </c>
      <c r="K50" s="112" t="s">
        <v>9</v>
      </c>
      <c r="L50" s="112"/>
      <c r="M50" s="112" t="s">
        <v>10</v>
      </c>
      <c r="N50" s="112" t="s">
        <v>14</v>
      </c>
    </row>
    <row r="51" spans="1:14" ht="51" x14ac:dyDescent="0.25">
      <c r="A51" s="122"/>
      <c r="B51" s="235" t="s">
        <v>310</v>
      </c>
      <c r="C51" s="115" t="s">
        <v>192</v>
      </c>
      <c r="D51" s="123">
        <v>2302000000</v>
      </c>
      <c r="E51" s="112" t="s">
        <v>193</v>
      </c>
      <c r="F51" s="112" t="s">
        <v>193</v>
      </c>
      <c r="G51" s="112" t="s">
        <v>193</v>
      </c>
      <c r="H51" s="112" t="s">
        <v>193</v>
      </c>
      <c r="I51" s="1863" t="s">
        <v>250</v>
      </c>
      <c r="J51" s="1864"/>
      <c r="K51" s="1864"/>
      <c r="L51" s="1864"/>
      <c r="M51" s="1864"/>
      <c r="N51" s="122" t="s">
        <v>11</v>
      </c>
    </row>
    <row r="52" spans="1:14" x14ac:dyDescent="0.25">
      <c r="A52" s="112" t="s">
        <v>301</v>
      </c>
      <c r="B52" s="235" t="s">
        <v>281</v>
      </c>
      <c r="C52" s="115"/>
      <c r="D52" s="117">
        <v>380000000</v>
      </c>
      <c r="E52" s="112" t="s">
        <v>193</v>
      </c>
      <c r="F52" s="112" t="s">
        <v>193</v>
      </c>
      <c r="G52" s="112"/>
      <c r="H52" s="112" t="s">
        <v>193</v>
      </c>
      <c r="I52" s="112"/>
      <c r="J52" s="112"/>
      <c r="K52" s="112"/>
      <c r="L52" s="112"/>
      <c r="M52" s="112"/>
      <c r="N52" s="112"/>
    </row>
    <row r="53" spans="1:14" x14ac:dyDescent="0.25">
      <c r="A53" s="112" t="s">
        <v>301</v>
      </c>
      <c r="B53" s="235" t="s">
        <v>272</v>
      </c>
      <c r="C53" s="115"/>
      <c r="D53" s="117">
        <v>300000000</v>
      </c>
      <c r="E53" s="112" t="s">
        <v>193</v>
      </c>
      <c r="F53" s="112" t="s">
        <v>193</v>
      </c>
      <c r="G53" s="112"/>
      <c r="H53" s="112" t="s">
        <v>193</v>
      </c>
      <c r="I53" s="112"/>
      <c r="J53" s="112"/>
      <c r="K53" s="112"/>
      <c r="L53" s="112"/>
      <c r="M53" s="112"/>
      <c r="N53" s="112"/>
    </row>
    <row r="54" spans="1:14" x14ac:dyDescent="0.25">
      <c r="A54" s="112" t="s">
        <v>301</v>
      </c>
      <c r="B54" s="235" t="s">
        <v>311</v>
      </c>
      <c r="C54" s="115"/>
      <c r="D54" s="117">
        <v>125000000</v>
      </c>
      <c r="E54" s="112" t="s">
        <v>193</v>
      </c>
      <c r="F54" s="112" t="s">
        <v>193</v>
      </c>
      <c r="G54" s="112"/>
      <c r="H54" s="112" t="s">
        <v>193</v>
      </c>
      <c r="I54" s="112"/>
      <c r="J54" s="112"/>
      <c r="K54" s="112"/>
      <c r="L54" s="112"/>
      <c r="M54" s="112"/>
      <c r="N54" s="112"/>
    </row>
    <row r="55" spans="1:14" x14ac:dyDescent="0.25">
      <c r="A55" s="122"/>
      <c r="B55" s="236"/>
      <c r="C55" s="228">
        <v>13750000000</v>
      </c>
      <c r="D55" s="229">
        <f>SUM(D48:D54)</f>
        <v>7607000000</v>
      </c>
      <c r="E55" s="112"/>
      <c r="F55" s="112"/>
      <c r="G55" s="112"/>
      <c r="H55" s="112"/>
      <c r="I55" s="112"/>
      <c r="J55" s="112"/>
      <c r="K55" s="112"/>
      <c r="L55" s="112"/>
      <c r="M55" s="112"/>
      <c r="N55" s="112"/>
    </row>
    <row r="56" spans="1:14" ht="89.25" x14ac:dyDescent="0.25">
      <c r="A56" s="114" t="s">
        <v>292</v>
      </c>
      <c r="B56" s="235" t="s">
        <v>293</v>
      </c>
      <c r="C56" s="227" t="s">
        <v>294</v>
      </c>
      <c r="D56" s="117">
        <v>800000000</v>
      </c>
      <c r="E56" s="112" t="s">
        <v>193</v>
      </c>
      <c r="F56" s="112" t="s">
        <v>193</v>
      </c>
      <c r="G56" s="112" t="s">
        <v>65</v>
      </c>
      <c r="H56" s="112" t="s">
        <v>193</v>
      </c>
      <c r="I56" s="112" t="s">
        <v>4</v>
      </c>
      <c r="J56" s="112" t="s">
        <v>4</v>
      </c>
      <c r="K56" s="112" t="s">
        <v>6</v>
      </c>
      <c r="L56" s="112" t="s">
        <v>6</v>
      </c>
      <c r="M56" s="112" t="s">
        <v>7</v>
      </c>
      <c r="N56" s="112" t="s">
        <v>15</v>
      </c>
    </row>
    <row r="57" spans="1:14" ht="51" x14ac:dyDescent="0.25">
      <c r="A57" s="124" t="s">
        <v>292</v>
      </c>
      <c r="B57" s="237" t="s">
        <v>333</v>
      </c>
      <c r="C57" s="115" t="s">
        <v>287</v>
      </c>
      <c r="D57" s="117">
        <v>538888888</v>
      </c>
      <c r="E57" s="125" t="s">
        <v>193</v>
      </c>
      <c r="F57" s="125" t="s">
        <v>334</v>
      </c>
      <c r="G57" s="112" t="s">
        <v>65</v>
      </c>
      <c r="H57" s="125" t="s">
        <v>193</v>
      </c>
      <c r="I57" s="125" t="s">
        <v>6</v>
      </c>
      <c r="J57" s="125" t="s">
        <v>6</v>
      </c>
      <c r="K57" s="125" t="s">
        <v>7</v>
      </c>
      <c r="L57" s="125" t="s">
        <v>8</v>
      </c>
      <c r="M57" s="125" t="s">
        <v>9</v>
      </c>
      <c r="N57" s="126" t="s">
        <v>13</v>
      </c>
    </row>
    <row r="58" spans="1:14" ht="38.25" x14ac:dyDescent="0.25">
      <c r="A58" s="124" t="s">
        <v>292</v>
      </c>
      <c r="B58" s="235" t="s">
        <v>335</v>
      </c>
      <c r="C58" s="115" t="s">
        <v>336</v>
      </c>
      <c r="D58" s="127">
        <v>70000000</v>
      </c>
      <c r="E58" s="125" t="s">
        <v>193</v>
      </c>
      <c r="F58" s="125" t="s">
        <v>193</v>
      </c>
      <c r="G58" s="125" t="s">
        <v>65</v>
      </c>
      <c r="H58" s="112" t="s">
        <v>193</v>
      </c>
      <c r="I58" s="125" t="s">
        <v>4</v>
      </c>
      <c r="J58" s="125" t="s">
        <v>4</v>
      </c>
      <c r="K58" s="125" t="s">
        <v>4</v>
      </c>
      <c r="L58" s="125" t="s">
        <v>5</v>
      </c>
      <c r="M58" s="125" t="s">
        <v>5</v>
      </c>
      <c r="N58" s="126" t="s">
        <v>15</v>
      </c>
    </row>
    <row r="59" spans="1:14" ht="180" x14ac:dyDescent="0.25">
      <c r="A59" s="124" t="s">
        <v>292</v>
      </c>
      <c r="B59" s="235" t="s">
        <v>337</v>
      </c>
      <c r="C59" s="115" t="s">
        <v>338</v>
      </c>
      <c r="D59" s="127">
        <v>255000000</v>
      </c>
      <c r="E59" s="125" t="s">
        <v>193</v>
      </c>
      <c r="F59" s="125" t="s">
        <v>193</v>
      </c>
      <c r="G59" s="125" t="s">
        <v>65</v>
      </c>
      <c r="H59" s="125" t="s">
        <v>193</v>
      </c>
      <c r="I59" s="125" t="s">
        <v>5</v>
      </c>
      <c r="J59" s="125" t="s">
        <v>6</v>
      </c>
      <c r="K59" s="125" t="s">
        <v>6</v>
      </c>
      <c r="L59" s="125" t="s">
        <v>7</v>
      </c>
      <c r="M59" s="125" t="s">
        <v>7</v>
      </c>
      <c r="N59" s="126" t="s">
        <v>15</v>
      </c>
    </row>
    <row r="60" spans="1:14" ht="180" x14ac:dyDescent="0.25">
      <c r="A60" s="128" t="s">
        <v>339</v>
      </c>
      <c r="B60" s="235" t="s">
        <v>340</v>
      </c>
      <c r="C60" s="115" t="s">
        <v>338</v>
      </c>
      <c r="D60" s="127">
        <v>33700000</v>
      </c>
      <c r="E60" s="125" t="s">
        <v>193</v>
      </c>
      <c r="F60" s="125" t="s">
        <v>193</v>
      </c>
      <c r="G60" s="125" t="s">
        <v>65</v>
      </c>
      <c r="H60" s="125" t="s">
        <v>193</v>
      </c>
      <c r="I60" s="125" t="s">
        <v>7</v>
      </c>
      <c r="J60" s="125" t="s">
        <v>7</v>
      </c>
      <c r="K60" s="125" t="s">
        <v>7</v>
      </c>
      <c r="L60" s="125" t="s">
        <v>8</v>
      </c>
      <c r="M60" s="125" t="s">
        <v>8</v>
      </c>
      <c r="N60" s="126" t="s">
        <v>10</v>
      </c>
    </row>
    <row r="61" spans="1:14" ht="180" x14ac:dyDescent="0.25">
      <c r="A61" s="124" t="s">
        <v>341</v>
      </c>
      <c r="B61" s="235" t="s">
        <v>342</v>
      </c>
      <c r="C61" s="115" t="s">
        <v>338</v>
      </c>
      <c r="D61" s="127">
        <v>259000000</v>
      </c>
      <c r="E61" s="125" t="s">
        <v>193</v>
      </c>
      <c r="F61" s="125" t="s">
        <v>193</v>
      </c>
      <c r="G61" s="125" t="s">
        <v>65</v>
      </c>
      <c r="H61" s="125" t="s">
        <v>193</v>
      </c>
      <c r="I61" s="125" t="s">
        <v>5</v>
      </c>
      <c r="J61" s="125" t="s">
        <v>6</v>
      </c>
      <c r="K61" s="125" t="s">
        <v>6</v>
      </c>
      <c r="L61" s="125" t="s">
        <v>7</v>
      </c>
      <c r="M61" s="125" t="s">
        <v>7</v>
      </c>
      <c r="N61" s="126" t="s">
        <v>15</v>
      </c>
    </row>
    <row r="62" spans="1:14" ht="180" x14ac:dyDescent="0.25">
      <c r="A62" s="124" t="s">
        <v>341</v>
      </c>
      <c r="B62" s="235" t="s">
        <v>343</v>
      </c>
      <c r="C62" s="115" t="s">
        <v>338</v>
      </c>
      <c r="D62" s="127">
        <v>33700000</v>
      </c>
      <c r="E62" s="125" t="s">
        <v>193</v>
      </c>
      <c r="F62" s="125" t="s">
        <v>193</v>
      </c>
      <c r="G62" s="125" t="s">
        <v>65</v>
      </c>
      <c r="H62" s="125" t="s">
        <v>193</v>
      </c>
      <c r="I62" s="125" t="s">
        <v>8</v>
      </c>
      <c r="J62" s="125" t="s">
        <v>8</v>
      </c>
      <c r="K62" s="125" t="s">
        <v>8</v>
      </c>
      <c r="L62" s="125" t="s">
        <v>9</v>
      </c>
      <c r="M62" s="125" t="s">
        <v>9</v>
      </c>
      <c r="N62" s="126" t="s">
        <v>11</v>
      </c>
    </row>
    <row r="63" spans="1:14" ht="180" x14ac:dyDescent="0.25">
      <c r="A63" s="124" t="s">
        <v>344</v>
      </c>
      <c r="B63" s="235" t="s">
        <v>345</v>
      </c>
      <c r="C63" s="115" t="s">
        <v>338</v>
      </c>
      <c r="D63" s="127">
        <v>150000000</v>
      </c>
      <c r="E63" s="125" t="s">
        <v>193</v>
      </c>
      <c r="F63" s="125" t="s">
        <v>193</v>
      </c>
      <c r="G63" s="125" t="s">
        <v>65</v>
      </c>
      <c r="H63" s="125" t="s">
        <v>193</v>
      </c>
      <c r="I63" s="125" t="s">
        <v>5</v>
      </c>
      <c r="J63" s="125" t="s">
        <v>6</v>
      </c>
      <c r="K63" s="125" t="s">
        <v>6</v>
      </c>
      <c r="L63" s="125" t="s">
        <v>8</v>
      </c>
      <c r="M63" s="125" t="s">
        <v>8</v>
      </c>
      <c r="N63" s="126" t="s">
        <v>12</v>
      </c>
    </row>
    <row r="64" spans="1:14" ht="180" x14ac:dyDescent="0.25">
      <c r="A64" s="124" t="s">
        <v>344</v>
      </c>
      <c r="B64" s="235" t="s">
        <v>346</v>
      </c>
      <c r="C64" s="115" t="s">
        <v>338</v>
      </c>
      <c r="D64" s="127">
        <v>70000000</v>
      </c>
      <c r="E64" s="125" t="s">
        <v>193</v>
      </c>
      <c r="F64" s="125" t="s">
        <v>193</v>
      </c>
      <c r="G64" s="125" t="s">
        <v>65</v>
      </c>
      <c r="H64" s="125" t="s">
        <v>193</v>
      </c>
      <c r="I64" s="125" t="s">
        <v>8</v>
      </c>
      <c r="J64" s="125" t="s">
        <v>8</v>
      </c>
      <c r="K64" s="125" t="s">
        <v>9</v>
      </c>
      <c r="L64" s="125" t="s">
        <v>9</v>
      </c>
      <c r="M64" s="125" t="s">
        <v>9</v>
      </c>
      <c r="N64" s="126" t="s">
        <v>11</v>
      </c>
    </row>
    <row r="65" spans="1:14" x14ac:dyDescent="0.25">
      <c r="A65" s="124" t="s">
        <v>347</v>
      </c>
      <c r="B65" s="235" t="s">
        <v>281</v>
      </c>
      <c r="C65" s="115"/>
      <c r="D65" s="127">
        <v>370000000</v>
      </c>
      <c r="E65" s="125" t="s">
        <v>193</v>
      </c>
      <c r="F65" s="125" t="s">
        <v>193</v>
      </c>
      <c r="G65" s="125"/>
      <c r="H65" s="125" t="s">
        <v>193</v>
      </c>
      <c r="I65" s="125"/>
      <c r="J65" s="125"/>
      <c r="K65" s="125"/>
      <c r="L65" s="125"/>
      <c r="M65" s="125"/>
      <c r="N65" s="126"/>
    </row>
    <row r="66" spans="1:14" x14ac:dyDescent="0.25">
      <c r="A66" s="124" t="s">
        <v>347</v>
      </c>
      <c r="B66" s="235" t="s">
        <v>272</v>
      </c>
      <c r="C66" s="115"/>
      <c r="D66" s="127">
        <v>340000000</v>
      </c>
      <c r="E66" s="125" t="s">
        <v>193</v>
      </c>
      <c r="F66" s="125" t="s">
        <v>193</v>
      </c>
      <c r="G66" s="125"/>
      <c r="H66" s="125" t="s">
        <v>193</v>
      </c>
      <c r="I66" s="125"/>
      <c r="J66" s="125"/>
      <c r="K66" s="125"/>
      <c r="L66" s="125"/>
      <c r="M66" s="125"/>
      <c r="N66" s="126"/>
    </row>
    <row r="67" spans="1:14" x14ac:dyDescent="0.25">
      <c r="A67" s="124" t="s">
        <v>347</v>
      </c>
      <c r="B67" s="235" t="s">
        <v>311</v>
      </c>
      <c r="C67" s="115"/>
      <c r="D67" s="127">
        <v>990000000</v>
      </c>
      <c r="E67" s="125" t="s">
        <v>193</v>
      </c>
      <c r="F67" s="125" t="s">
        <v>193</v>
      </c>
      <c r="G67" s="125"/>
      <c r="H67" s="125" t="s">
        <v>193</v>
      </c>
      <c r="I67" s="125"/>
      <c r="J67" s="125"/>
      <c r="K67" s="125"/>
      <c r="L67" s="125"/>
      <c r="M67" s="125"/>
      <c r="N67" s="126"/>
    </row>
    <row r="68" spans="1:14" x14ac:dyDescent="0.25">
      <c r="A68" s="124" t="s">
        <v>347</v>
      </c>
      <c r="B68" s="235" t="s">
        <v>348</v>
      </c>
      <c r="C68" s="115"/>
      <c r="D68" s="127">
        <v>781000000</v>
      </c>
      <c r="E68" s="125" t="s">
        <v>193</v>
      </c>
      <c r="F68" s="125" t="s">
        <v>193</v>
      </c>
      <c r="G68" s="125"/>
      <c r="H68" s="125" t="s">
        <v>193</v>
      </c>
      <c r="I68" s="125"/>
      <c r="J68" s="125"/>
      <c r="K68" s="125"/>
      <c r="L68" s="125"/>
      <c r="M68" s="125"/>
      <c r="N68" s="126"/>
    </row>
    <row r="69" spans="1:14" x14ac:dyDescent="0.25">
      <c r="A69" s="124" t="s">
        <v>347</v>
      </c>
      <c r="B69" s="235" t="s">
        <v>349</v>
      </c>
      <c r="C69" s="115"/>
      <c r="D69" s="127">
        <v>510000000</v>
      </c>
      <c r="E69" s="125" t="s">
        <v>193</v>
      </c>
      <c r="F69" s="125" t="s">
        <v>193</v>
      </c>
      <c r="G69" s="125"/>
      <c r="H69" s="125" t="s">
        <v>193</v>
      </c>
      <c r="I69" s="125"/>
      <c r="J69" s="125"/>
      <c r="K69" s="125"/>
      <c r="L69" s="125"/>
      <c r="M69" s="125"/>
      <c r="N69" s="126"/>
    </row>
    <row r="70" spans="1:14" x14ac:dyDescent="0.25">
      <c r="A70" s="230"/>
      <c r="B70" s="236"/>
      <c r="C70" s="228">
        <v>5200000000</v>
      </c>
      <c r="D70" s="229">
        <f>SUM(D56:D69)</f>
        <v>5201288888</v>
      </c>
      <c r="E70" s="125"/>
      <c r="F70" s="125"/>
      <c r="G70" s="125"/>
      <c r="H70" s="125"/>
      <c r="I70" s="125"/>
      <c r="J70" s="125"/>
      <c r="K70" s="125"/>
      <c r="L70" s="125"/>
      <c r="M70" s="125"/>
      <c r="N70" s="231"/>
    </row>
    <row r="71" spans="1:14" ht="76.5" x14ac:dyDescent="0.25">
      <c r="A71" s="114" t="s">
        <v>295</v>
      </c>
      <c r="B71" s="235" t="s">
        <v>296</v>
      </c>
      <c r="C71" s="115" t="s">
        <v>265</v>
      </c>
      <c r="D71" s="117">
        <v>5494257092</v>
      </c>
      <c r="E71" s="112" t="s">
        <v>193</v>
      </c>
      <c r="F71" s="112" t="s">
        <v>193</v>
      </c>
      <c r="G71" s="112" t="s">
        <v>65</v>
      </c>
      <c r="H71" s="112" t="s">
        <v>193</v>
      </c>
      <c r="I71" s="112" t="s">
        <v>4</v>
      </c>
      <c r="J71" s="112" t="s">
        <v>4</v>
      </c>
      <c r="K71" s="112" t="s">
        <v>6</v>
      </c>
      <c r="L71" s="112" t="s">
        <v>6</v>
      </c>
      <c r="M71" s="112" t="s">
        <v>7</v>
      </c>
      <c r="N71" s="112" t="s">
        <v>15</v>
      </c>
    </row>
    <row r="72" spans="1:14" ht="63.75" x14ac:dyDescent="0.25">
      <c r="A72" s="114" t="s">
        <v>295</v>
      </c>
      <c r="B72" s="235" t="s">
        <v>297</v>
      </c>
      <c r="C72" s="115" t="s">
        <v>265</v>
      </c>
      <c r="D72" s="119">
        <v>953000000</v>
      </c>
      <c r="E72" s="112" t="s">
        <v>193</v>
      </c>
      <c r="F72" s="121" t="s">
        <v>193</v>
      </c>
      <c r="G72" s="121" t="s">
        <v>65</v>
      </c>
      <c r="H72" s="112" t="s">
        <v>193</v>
      </c>
      <c r="I72" s="112" t="s">
        <v>15</v>
      </c>
      <c r="J72" s="112" t="s">
        <v>15</v>
      </c>
      <c r="K72" s="112" t="s">
        <v>15</v>
      </c>
      <c r="L72" s="112" t="s">
        <v>4</v>
      </c>
      <c r="M72" s="112" t="s">
        <v>4</v>
      </c>
      <c r="N72" s="112" t="s">
        <v>5</v>
      </c>
    </row>
    <row r="73" spans="1:14" ht="38.25" x14ac:dyDescent="0.25">
      <c r="A73" s="129" t="s">
        <v>350</v>
      </c>
      <c r="B73" s="235" t="s">
        <v>351</v>
      </c>
      <c r="C73" s="115" t="s">
        <v>352</v>
      </c>
      <c r="D73" s="127">
        <v>180000000</v>
      </c>
      <c r="E73" s="125" t="s">
        <v>193</v>
      </c>
      <c r="F73" s="125" t="s">
        <v>193</v>
      </c>
      <c r="G73" s="125" t="s">
        <v>65</v>
      </c>
      <c r="H73" s="125" t="s">
        <v>193</v>
      </c>
      <c r="I73" s="125" t="s">
        <v>5</v>
      </c>
      <c r="J73" s="125" t="s">
        <v>5</v>
      </c>
      <c r="K73" s="125" t="s">
        <v>5</v>
      </c>
      <c r="L73" s="125" t="s">
        <v>7</v>
      </c>
      <c r="M73" s="125" t="s">
        <v>7</v>
      </c>
      <c r="N73" s="126" t="s">
        <v>15</v>
      </c>
    </row>
    <row r="74" spans="1:14" ht="30" x14ac:dyDescent="0.25">
      <c r="A74" s="129" t="s">
        <v>353</v>
      </c>
      <c r="B74" s="235" t="s">
        <v>354</v>
      </c>
      <c r="C74" s="115" t="s">
        <v>352</v>
      </c>
      <c r="D74" s="127">
        <v>120000000</v>
      </c>
      <c r="E74" s="125" t="s">
        <v>193</v>
      </c>
      <c r="F74" s="125" t="s">
        <v>193</v>
      </c>
      <c r="G74" s="125" t="s">
        <v>65</v>
      </c>
      <c r="H74" s="125" t="s">
        <v>193</v>
      </c>
      <c r="I74" s="125" t="s">
        <v>6</v>
      </c>
      <c r="J74" s="125" t="s">
        <v>6</v>
      </c>
      <c r="K74" s="125" t="s">
        <v>6</v>
      </c>
      <c r="L74" s="125" t="s">
        <v>7</v>
      </c>
      <c r="M74" s="125" t="s">
        <v>7</v>
      </c>
      <c r="N74" s="126" t="s">
        <v>15</v>
      </c>
    </row>
    <row r="75" spans="1:14" ht="60" x14ac:dyDescent="0.25">
      <c r="A75" s="129" t="s">
        <v>353</v>
      </c>
      <c r="B75" s="235" t="s">
        <v>355</v>
      </c>
      <c r="C75" s="115" t="s">
        <v>356</v>
      </c>
      <c r="D75" s="127">
        <v>120000000</v>
      </c>
      <c r="E75" s="125" t="s">
        <v>193</v>
      </c>
      <c r="F75" s="125" t="s">
        <v>193</v>
      </c>
      <c r="G75" s="125" t="s">
        <v>65</v>
      </c>
      <c r="H75" s="125" t="s">
        <v>193</v>
      </c>
      <c r="I75" s="125" t="s">
        <v>6</v>
      </c>
      <c r="J75" s="125" t="s">
        <v>6</v>
      </c>
      <c r="K75" s="125" t="s">
        <v>6</v>
      </c>
      <c r="L75" s="125" t="s">
        <v>7</v>
      </c>
      <c r="M75" s="125" t="s">
        <v>7</v>
      </c>
      <c r="N75" s="126" t="s">
        <v>15</v>
      </c>
    </row>
    <row r="76" spans="1:14" ht="25.5" x14ac:dyDescent="0.25">
      <c r="A76" s="129" t="s">
        <v>353</v>
      </c>
      <c r="B76" s="235" t="s">
        <v>357</v>
      </c>
      <c r="C76" s="115" t="s">
        <v>358</v>
      </c>
      <c r="D76" s="127">
        <v>15000000</v>
      </c>
      <c r="E76" s="125" t="s">
        <v>193</v>
      </c>
      <c r="F76" s="125" t="s">
        <v>193</v>
      </c>
      <c r="G76" s="125" t="s">
        <v>65</v>
      </c>
      <c r="H76" s="125" t="s">
        <v>193</v>
      </c>
      <c r="I76" s="125" t="s">
        <v>10</v>
      </c>
      <c r="J76" s="125" t="s">
        <v>10</v>
      </c>
      <c r="K76" s="125" t="s">
        <v>10</v>
      </c>
      <c r="L76" s="125" t="s">
        <v>11</v>
      </c>
      <c r="M76" s="125" t="s">
        <v>11</v>
      </c>
      <c r="N76" s="126" t="s">
        <v>15</v>
      </c>
    </row>
    <row r="77" spans="1:14" ht="45" x14ac:dyDescent="0.25">
      <c r="A77" s="129" t="s">
        <v>353</v>
      </c>
      <c r="B77" s="235" t="s">
        <v>359</v>
      </c>
      <c r="C77" s="115" t="s">
        <v>360</v>
      </c>
      <c r="D77" s="130">
        <v>400000000</v>
      </c>
      <c r="E77" s="125" t="s">
        <v>193</v>
      </c>
      <c r="F77" s="125" t="s">
        <v>193</v>
      </c>
      <c r="G77" s="125" t="s">
        <v>193</v>
      </c>
      <c r="H77" s="125" t="s">
        <v>193</v>
      </c>
      <c r="I77" s="125" t="s">
        <v>6</v>
      </c>
      <c r="J77" s="125" t="s">
        <v>6</v>
      </c>
      <c r="K77" s="125" t="s">
        <v>9</v>
      </c>
      <c r="L77" s="125" t="s">
        <v>10</v>
      </c>
      <c r="M77" s="125" t="s">
        <v>10</v>
      </c>
      <c r="N77" s="126" t="s">
        <v>15</v>
      </c>
    </row>
    <row r="78" spans="1:14" ht="60" x14ac:dyDescent="0.25">
      <c r="A78" s="129" t="s">
        <v>361</v>
      </c>
      <c r="B78" s="235" t="s">
        <v>362</v>
      </c>
      <c r="C78" s="115" t="s">
        <v>356</v>
      </c>
      <c r="D78" s="127">
        <v>40000000</v>
      </c>
      <c r="E78" s="125" t="s">
        <v>193</v>
      </c>
      <c r="F78" s="125" t="s">
        <v>193</v>
      </c>
      <c r="G78" s="125" t="s">
        <v>65</v>
      </c>
      <c r="H78" s="125" t="s">
        <v>193</v>
      </c>
      <c r="I78" s="125" t="s">
        <v>8</v>
      </c>
      <c r="J78" s="125" t="s">
        <v>8</v>
      </c>
      <c r="K78" s="125" t="s">
        <v>9</v>
      </c>
      <c r="L78" s="125" t="s">
        <v>9</v>
      </c>
      <c r="M78" s="125" t="s">
        <v>9</v>
      </c>
      <c r="N78" s="126" t="s">
        <v>11</v>
      </c>
    </row>
    <row r="79" spans="1:14" ht="60" x14ac:dyDescent="0.25">
      <c r="A79" s="129" t="s">
        <v>363</v>
      </c>
      <c r="B79" s="235" t="s">
        <v>364</v>
      </c>
      <c r="C79" s="115" t="s">
        <v>356</v>
      </c>
      <c r="D79" s="127">
        <v>40000000</v>
      </c>
      <c r="E79" s="125" t="s">
        <v>193</v>
      </c>
      <c r="F79" s="125" t="s">
        <v>193</v>
      </c>
      <c r="G79" s="125" t="s">
        <v>65</v>
      </c>
      <c r="H79" s="125" t="s">
        <v>193</v>
      </c>
      <c r="I79" s="125" t="s">
        <v>10</v>
      </c>
      <c r="J79" s="125" t="s">
        <v>10</v>
      </c>
      <c r="K79" s="125" t="s">
        <v>10</v>
      </c>
      <c r="L79" s="125" t="s">
        <v>11</v>
      </c>
      <c r="M79" s="125" t="s">
        <v>11</v>
      </c>
      <c r="N79" s="126" t="s">
        <v>15</v>
      </c>
    </row>
    <row r="80" spans="1:14" x14ac:dyDescent="0.25">
      <c r="A80" s="129" t="s">
        <v>365</v>
      </c>
      <c r="B80" s="235" t="s">
        <v>281</v>
      </c>
      <c r="C80" s="115"/>
      <c r="D80" s="127">
        <v>698000000</v>
      </c>
      <c r="E80" s="125" t="s">
        <v>193</v>
      </c>
      <c r="F80" s="125" t="s">
        <v>193</v>
      </c>
      <c r="G80" s="125"/>
      <c r="H80" s="125" t="s">
        <v>193</v>
      </c>
      <c r="I80" s="97"/>
      <c r="J80" s="97"/>
      <c r="K80" s="97"/>
      <c r="L80" s="97"/>
      <c r="M80" s="97"/>
      <c r="N80" s="97"/>
    </row>
    <row r="81" spans="1:14" x14ac:dyDescent="0.25">
      <c r="A81" s="129" t="s">
        <v>365</v>
      </c>
      <c r="B81" s="235" t="s">
        <v>272</v>
      </c>
      <c r="C81" s="115"/>
      <c r="D81" s="127">
        <v>1025000000</v>
      </c>
      <c r="E81" s="125" t="s">
        <v>193</v>
      </c>
      <c r="F81" s="125" t="s">
        <v>193</v>
      </c>
      <c r="G81" s="125"/>
      <c r="H81" s="125" t="s">
        <v>193</v>
      </c>
      <c r="I81" s="97"/>
      <c r="J81" s="97"/>
      <c r="K81" s="97"/>
      <c r="L81" s="97"/>
      <c r="M81" s="97"/>
      <c r="N81" s="97"/>
    </row>
    <row r="82" spans="1:14" x14ac:dyDescent="0.25">
      <c r="A82" s="129" t="s">
        <v>365</v>
      </c>
      <c r="B82" s="235" t="s">
        <v>311</v>
      </c>
      <c r="C82" s="115"/>
      <c r="D82" s="127">
        <v>1580000000</v>
      </c>
      <c r="E82" s="125" t="s">
        <v>193</v>
      </c>
      <c r="F82" s="125" t="s">
        <v>193</v>
      </c>
      <c r="G82" s="125"/>
      <c r="H82" s="125" t="s">
        <v>193</v>
      </c>
      <c r="I82" s="97"/>
      <c r="J82" s="97"/>
      <c r="K82" s="97"/>
      <c r="L82" s="97"/>
      <c r="M82" s="97"/>
      <c r="N82" s="97"/>
    </row>
    <row r="83" spans="1:14" x14ac:dyDescent="0.25">
      <c r="A83" s="129" t="s">
        <v>365</v>
      </c>
      <c r="B83" s="235" t="s">
        <v>348</v>
      </c>
      <c r="C83" s="115"/>
      <c r="D83" s="127">
        <v>982500000</v>
      </c>
      <c r="E83" s="125" t="s">
        <v>193</v>
      </c>
      <c r="F83" s="125" t="s">
        <v>193</v>
      </c>
      <c r="G83" s="125"/>
      <c r="H83" s="125" t="s">
        <v>193</v>
      </c>
      <c r="I83" s="97"/>
      <c r="J83" s="97"/>
      <c r="K83" s="97"/>
      <c r="L83" s="97"/>
      <c r="M83" s="97"/>
      <c r="N83" s="97"/>
    </row>
    <row r="84" spans="1:14" x14ac:dyDescent="0.25">
      <c r="A84" s="129" t="s">
        <v>365</v>
      </c>
      <c r="B84" s="235" t="s">
        <v>349</v>
      </c>
      <c r="C84" s="115"/>
      <c r="D84" s="127">
        <v>955000000</v>
      </c>
      <c r="E84" s="125" t="s">
        <v>193</v>
      </c>
      <c r="F84" s="125" t="s">
        <v>193</v>
      </c>
      <c r="G84" s="125"/>
      <c r="H84" s="125" t="s">
        <v>193</v>
      </c>
      <c r="I84" s="97"/>
      <c r="J84" s="97"/>
      <c r="K84" s="97"/>
      <c r="L84" s="97"/>
      <c r="M84" s="97"/>
      <c r="N84" s="97"/>
    </row>
    <row r="85" spans="1:14" ht="38.25" x14ac:dyDescent="0.25">
      <c r="A85" s="114" t="s">
        <v>370</v>
      </c>
      <c r="B85" s="235" t="s">
        <v>371</v>
      </c>
      <c r="C85" s="115" t="s">
        <v>230</v>
      </c>
      <c r="D85" s="117">
        <v>1800000000</v>
      </c>
      <c r="E85" s="112" t="s">
        <v>193</v>
      </c>
      <c r="F85" s="115" t="s">
        <v>193</v>
      </c>
      <c r="G85" s="112" t="s">
        <v>65</v>
      </c>
      <c r="H85" s="112" t="s">
        <v>193</v>
      </c>
      <c r="I85" s="112" t="s">
        <v>6</v>
      </c>
      <c r="J85" s="112" t="s">
        <v>7</v>
      </c>
      <c r="K85" s="112" t="s">
        <v>9</v>
      </c>
      <c r="L85" s="112" t="s">
        <v>10</v>
      </c>
      <c r="M85" s="112" t="s">
        <v>10</v>
      </c>
      <c r="N85" s="112" t="s">
        <v>15</v>
      </c>
    </row>
    <row r="86" spans="1:14" ht="25.5" x14ac:dyDescent="0.25">
      <c r="A86" s="107" t="s">
        <v>257</v>
      </c>
      <c r="B86" s="235" t="s">
        <v>258</v>
      </c>
      <c r="C86" s="115" t="s">
        <v>230</v>
      </c>
      <c r="D86" s="117">
        <v>1800000000</v>
      </c>
      <c r="E86" s="112">
        <v>61600000</v>
      </c>
      <c r="F86" s="112" t="s">
        <v>193</v>
      </c>
      <c r="G86" s="112" t="s">
        <v>65</v>
      </c>
      <c r="H86" s="112" t="s">
        <v>193</v>
      </c>
      <c r="I86" s="112" t="s">
        <v>7</v>
      </c>
      <c r="J86" s="112" t="s">
        <v>8</v>
      </c>
      <c r="K86" s="112" t="s">
        <v>12</v>
      </c>
      <c r="L86" s="112" t="s">
        <v>13</v>
      </c>
      <c r="M86" s="112" t="s">
        <v>13</v>
      </c>
      <c r="N86" s="112" t="s">
        <v>15</v>
      </c>
    </row>
    <row r="87" spans="1:14" ht="38.25" x14ac:dyDescent="0.25">
      <c r="A87" s="107" t="s">
        <v>235</v>
      </c>
      <c r="B87" s="235" t="s">
        <v>236</v>
      </c>
      <c r="C87" s="115" t="s">
        <v>230</v>
      </c>
      <c r="D87" s="116">
        <v>1800000000</v>
      </c>
      <c r="E87" s="112" t="s">
        <v>193</v>
      </c>
      <c r="F87" s="112" t="s">
        <v>231</v>
      </c>
      <c r="G87" s="112" t="s">
        <v>65</v>
      </c>
      <c r="H87" s="112" t="s">
        <v>193</v>
      </c>
      <c r="I87" s="112" t="s">
        <v>7</v>
      </c>
      <c r="J87" s="112" t="s">
        <v>8</v>
      </c>
      <c r="K87" s="112" t="s">
        <v>12</v>
      </c>
      <c r="L87" s="112" t="s">
        <v>13</v>
      </c>
      <c r="M87" s="112" t="s">
        <v>13</v>
      </c>
      <c r="N87" s="112" t="s">
        <v>15</v>
      </c>
    </row>
    <row r="88" spans="1:14" ht="51" x14ac:dyDescent="0.25">
      <c r="A88" s="112" t="s">
        <v>312</v>
      </c>
      <c r="B88" s="235" t="s">
        <v>313</v>
      </c>
      <c r="C88" s="115" t="s">
        <v>192</v>
      </c>
      <c r="D88" s="117">
        <v>1311000000</v>
      </c>
      <c r="E88" s="112" t="s">
        <v>193</v>
      </c>
      <c r="F88" s="115" t="s">
        <v>309</v>
      </c>
      <c r="G88" s="112" t="s">
        <v>65</v>
      </c>
      <c r="H88" s="112" t="s">
        <v>193</v>
      </c>
      <c r="I88" s="112" t="s">
        <v>6</v>
      </c>
      <c r="J88" s="112" t="s">
        <v>6</v>
      </c>
      <c r="K88" s="112" t="s">
        <v>9</v>
      </c>
      <c r="L88" s="112"/>
      <c r="M88" s="112" t="s">
        <v>10</v>
      </c>
      <c r="N88" s="112" t="s">
        <v>15</v>
      </c>
    </row>
    <row r="89" spans="1:14" x14ac:dyDescent="0.25">
      <c r="A89" s="112"/>
      <c r="B89" s="236"/>
      <c r="C89" s="228">
        <v>19320000000</v>
      </c>
      <c r="D89" s="229">
        <f>SUM(D71:D88)</f>
        <v>19313757092</v>
      </c>
      <c r="E89" s="112"/>
      <c r="F89" s="115"/>
      <c r="G89" s="112"/>
      <c r="H89" s="112"/>
      <c r="I89" s="112"/>
      <c r="J89" s="112"/>
      <c r="K89" s="112"/>
      <c r="L89" s="112"/>
      <c r="M89" s="112"/>
      <c r="N89" s="112"/>
    </row>
    <row r="90" spans="1:14" ht="63.75" x14ac:dyDescent="0.25">
      <c r="A90" s="112" t="s">
        <v>275</v>
      </c>
      <c r="B90" s="235" t="s">
        <v>276</v>
      </c>
      <c r="C90" s="115" t="s">
        <v>277</v>
      </c>
      <c r="D90" s="117">
        <v>3000000000</v>
      </c>
      <c r="E90" s="112" t="s">
        <v>193</v>
      </c>
      <c r="F90" s="112" t="s">
        <v>193</v>
      </c>
      <c r="G90" s="112" t="s">
        <v>65</v>
      </c>
      <c r="H90" s="112" t="s">
        <v>193</v>
      </c>
      <c r="I90" s="112" t="s">
        <v>5</v>
      </c>
      <c r="J90" s="112" t="s">
        <v>6</v>
      </c>
      <c r="K90" s="112" t="s">
        <v>9</v>
      </c>
      <c r="L90" s="112" t="s">
        <v>9</v>
      </c>
      <c r="M90" s="112" t="s">
        <v>10</v>
      </c>
      <c r="N90" s="112" t="s">
        <v>15</v>
      </c>
    </row>
    <row r="91" spans="1:14" ht="51" x14ac:dyDescent="0.25">
      <c r="A91" s="112" t="s">
        <v>275</v>
      </c>
      <c r="B91" s="235" t="s">
        <v>278</v>
      </c>
      <c r="C91" s="115" t="s">
        <v>279</v>
      </c>
      <c r="D91" s="117">
        <v>800000000</v>
      </c>
      <c r="E91" s="112" t="s">
        <v>193</v>
      </c>
      <c r="F91" s="112" t="s">
        <v>193</v>
      </c>
      <c r="G91" s="112" t="s">
        <v>65</v>
      </c>
      <c r="H91" s="112" t="s">
        <v>193</v>
      </c>
      <c r="I91" s="112" t="s">
        <v>5</v>
      </c>
      <c r="J91" s="112" t="s">
        <v>6</v>
      </c>
      <c r="K91" s="112" t="s">
        <v>9</v>
      </c>
      <c r="L91" s="112" t="s">
        <v>9</v>
      </c>
      <c r="M91" s="112" t="s">
        <v>10</v>
      </c>
      <c r="N91" s="112" t="s">
        <v>15</v>
      </c>
    </row>
    <row r="92" spans="1:14" x14ac:dyDescent="0.25">
      <c r="A92" s="112" t="s">
        <v>280</v>
      </c>
      <c r="B92" s="235" t="s">
        <v>281</v>
      </c>
      <c r="C92" s="115"/>
      <c r="D92" s="117">
        <v>100000000</v>
      </c>
      <c r="E92" s="112" t="s">
        <v>193</v>
      </c>
      <c r="F92" s="112" t="s">
        <v>193</v>
      </c>
      <c r="G92" s="112"/>
      <c r="H92" s="112" t="s">
        <v>193</v>
      </c>
      <c r="I92" s="112"/>
      <c r="J92" s="112"/>
      <c r="K92" s="112"/>
      <c r="L92" s="112"/>
      <c r="M92" s="112"/>
      <c r="N92" s="112"/>
    </row>
    <row r="93" spans="1:14" ht="51" x14ac:dyDescent="0.25">
      <c r="A93" s="112" t="s">
        <v>282</v>
      </c>
      <c r="B93" s="235" t="s">
        <v>283</v>
      </c>
      <c r="C93" s="115" t="s">
        <v>239</v>
      </c>
      <c r="D93" s="117">
        <v>5000000000</v>
      </c>
      <c r="E93" s="112" t="s">
        <v>193</v>
      </c>
      <c r="F93" s="112" t="s">
        <v>284</v>
      </c>
      <c r="G93" s="112" t="s">
        <v>65</v>
      </c>
      <c r="H93" s="112" t="s">
        <v>193</v>
      </c>
      <c r="I93" s="112" t="s">
        <v>285</v>
      </c>
      <c r="J93" s="112" t="s">
        <v>193</v>
      </c>
      <c r="K93" s="112" t="s">
        <v>193</v>
      </c>
      <c r="L93" s="112" t="s">
        <v>193</v>
      </c>
      <c r="M93" s="112" t="s">
        <v>193</v>
      </c>
      <c r="N93" s="112" t="s">
        <v>193</v>
      </c>
    </row>
    <row r="94" spans="1:14" ht="51" x14ac:dyDescent="0.25">
      <c r="A94" s="112" t="s">
        <v>275</v>
      </c>
      <c r="B94" s="235" t="s">
        <v>286</v>
      </c>
      <c r="C94" s="115" t="s">
        <v>287</v>
      </c>
      <c r="D94" s="117">
        <v>600000000</v>
      </c>
      <c r="E94" s="112" t="s">
        <v>193</v>
      </c>
      <c r="F94" s="112" t="s">
        <v>193</v>
      </c>
      <c r="G94" s="112" t="s">
        <v>65</v>
      </c>
      <c r="H94" s="112" t="s">
        <v>193</v>
      </c>
      <c r="I94" s="112" t="s">
        <v>6</v>
      </c>
      <c r="J94" s="112" t="s">
        <v>6</v>
      </c>
      <c r="K94" s="112" t="s">
        <v>9</v>
      </c>
      <c r="L94" s="112" t="s">
        <v>10</v>
      </c>
      <c r="M94" s="112" t="s">
        <v>10</v>
      </c>
      <c r="N94" s="112" t="s">
        <v>15</v>
      </c>
    </row>
    <row r="95" spans="1:14" ht="25.5" x14ac:dyDescent="0.25">
      <c r="A95" s="112" t="s">
        <v>275</v>
      </c>
      <c r="B95" s="237" t="s">
        <v>288</v>
      </c>
      <c r="C95" s="115" t="s">
        <v>230</v>
      </c>
      <c r="D95" s="119">
        <v>199000000</v>
      </c>
      <c r="E95" s="112" t="s">
        <v>193</v>
      </c>
      <c r="F95" s="112" t="s">
        <v>193</v>
      </c>
      <c r="G95" s="112" t="s">
        <v>65</v>
      </c>
      <c r="H95" s="112" t="s">
        <v>193</v>
      </c>
      <c r="I95" s="112" t="s">
        <v>6</v>
      </c>
      <c r="J95" s="112" t="s">
        <v>6</v>
      </c>
      <c r="K95" s="112" t="s">
        <v>9</v>
      </c>
      <c r="L95" s="112" t="s">
        <v>10</v>
      </c>
      <c r="M95" s="112" t="s">
        <v>10</v>
      </c>
      <c r="N95" s="112" t="s">
        <v>14</v>
      </c>
    </row>
    <row r="96" spans="1:14" x14ac:dyDescent="0.25">
      <c r="A96" s="122"/>
      <c r="B96" s="236"/>
      <c r="C96" s="228">
        <v>9699391000</v>
      </c>
      <c r="D96" s="229">
        <f>SUM(D90:D95)</f>
        <v>9699000000</v>
      </c>
      <c r="E96" s="112"/>
      <c r="F96" s="112"/>
      <c r="G96" s="112"/>
      <c r="H96" s="112"/>
      <c r="I96" s="112"/>
      <c r="J96" s="112"/>
      <c r="K96" s="112"/>
      <c r="L96" s="112"/>
      <c r="M96" s="112"/>
      <c r="N96" s="112"/>
    </row>
    <row r="97" spans="1:14" ht="51" x14ac:dyDescent="0.25">
      <c r="A97" s="114" t="s">
        <v>289</v>
      </c>
      <c r="B97" s="235" t="s">
        <v>290</v>
      </c>
      <c r="C97" s="115" t="s">
        <v>230</v>
      </c>
      <c r="D97" s="117">
        <v>700000000</v>
      </c>
      <c r="E97" s="112" t="s">
        <v>193</v>
      </c>
      <c r="F97" s="112" t="s">
        <v>291</v>
      </c>
      <c r="G97" s="112" t="s">
        <v>65</v>
      </c>
      <c r="H97" s="112" t="s">
        <v>193</v>
      </c>
      <c r="I97" s="112" t="s">
        <v>6</v>
      </c>
      <c r="J97" s="112" t="s">
        <v>7</v>
      </c>
      <c r="K97" s="112" t="s">
        <v>8</v>
      </c>
      <c r="L97" s="112" t="s">
        <v>9</v>
      </c>
      <c r="M97" s="112" t="s">
        <v>9</v>
      </c>
      <c r="N97" s="112" t="s">
        <v>12</v>
      </c>
    </row>
    <row r="98" spans="1:14" x14ac:dyDescent="0.25">
      <c r="A98" s="226"/>
      <c r="B98" s="236"/>
      <c r="C98" s="228">
        <v>700000000</v>
      </c>
      <c r="D98" s="229">
        <f>SUM(D97)</f>
        <v>700000000</v>
      </c>
      <c r="E98" s="112"/>
      <c r="F98" s="112"/>
      <c r="G98" s="112"/>
      <c r="H98" s="112"/>
      <c r="I98" s="112"/>
      <c r="J98" s="112"/>
      <c r="K98" s="112"/>
      <c r="L98" s="112"/>
      <c r="M98" s="112"/>
      <c r="N98" s="112"/>
    </row>
    <row r="99" spans="1:14" ht="51" x14ac:dyDescent="0.25">
      <c r="A99" s="107" t="s">
        <v>298</v>
      </c>
      <c r="B99" s="235" t="s">
        <v>299</v>
      </c>
      <c r="C99" s="115" t="s">
        <v>265</v>
      </c>
      <c r="D99" s="117">
        <v>15000000000</v>
      </c>
      <c r="E99" s="112" t="s">
        <v>193</v>
      </c>
      <c r="F99" s="121" t="s">
        <v>300</v>
      </c>
      <c r="G99" s="112" t="s">
        <v>65</v>
      </c>
      <c r="H99" s="112" t="s">
        <v>193</v>
      </c>
      <c r="I99" s="112" t="s">
        <v>285</v>
      </c>
      <c r="J99" s="112" t="s">
        <v>193</v>
      </c>
      <c r="K99" s="112" t="s">
        <v>193</v>
      </c>
      <c r="L99" s="112" t="s">
        <v>193</v>
      </c>
      <c r="M99" s="112" t="s">
        <v>193</v>
      </c>
      <c r="N99" s="112" t="s">
        <v>193</v>
      </c>
    </row>
    <row r="100" spans="1:14" ht="14.25" customHeight="1" x14ac:dyDescent="0.25">
      <c r="A100" s="131" t="s">
        <v>366</v>
      </c>
      <c r="B100" s="235" t="s">
        <v>367</v>
      </c>
      <c r="C100" s="115" t="s">
        <v>358</v>
      </c>
      <c r="D100" s="127">
        <v>200000000</v>
      </c>
      <c r="E100" s="125" t="s">
        <v>193</v>
      </c>
      <c r="F100" s="125" t="s">
        <v>193</v>
      </c>
      <c r="G100" s="125"/>
      <c r="H100" s="125" t="s">
        <v>193</v>
      </c>
      <c r="I100" s="125" t="s">
        <v>6</v>
      </c>
      <c r="J100" s="125" t="s">
        <v>6</v>
      </c>
      <c r="K100" s="125" t="s">
        <v>6</v>
      </c>
      <c r="L100" s="125" t="s">
        <v>7</v>
      </c>
      <c r="M100" s="125" t="s">
        <v>7</v>
      </c>
      <c r="N100" s="126" t="s">
        <v>15</v>
      </c>
    </row>
    <row r="101" spans="1:14" ht="89.25" x14ac:dyDescent="0.25">
      <c r="A101" s="131" t="s">
        <v>368</v>
      </c>
      <c r="B101" s="235" t="s">
        <v>369</v>
      </c>
      <c r="C101" s="115"/>
      <c r="D101" s="132">
        <v>10000000000</v>
      </c>
      <c r="E101" s="125" t="s">
        <v>193</v>
      </c>
      <c r="F101" s="125" t="s">
        <v>193</v>
      </c>
      <c r="G101" s="125" t="s">
        <v>193</v>
      </c>
      <c r="H101" s="125" t="s">
        <v>193</v>
      </c>
      <c r="I101" s="125" t="s">
        <v>250</v>
      </c>
      <c r="J101" s="97"/>
      <c r="K101" s="97"/>
      <c r="L101" s="97"/>
      <c r="M101" s="97"/>
      <c r="N101" s="97"/>
    </row>
    <row r="102" spans="1:14" x14ac:dyDescent="0.25">
      <c r="A102" s="112"/>
      <c r="B102" s="236"/>
      <c r="C102" s="228">
        <v>25200000000</v>
      </c>
      <c r="D102" s="229">
        <f>SUM(D99:D101)</f>
        <v>25200000000</v>
      </c>
      <c r="E102" s="97"/>
      <c r="F102" s="97"/>
      <c r="G102" s="112"/>
      <c r="H102" s="112"/>
      <c r="I102" s="97"/>
      <c r="J102" s="97"/>
      <c r="K102" s="97"/>
      <c r="L102" s="97"/>
      <c r="M102" s="97"/>
      <c r="N102" s="97"/>
    </row>
    <row r="103" spans="1:14" x14ac:dyDescent="0.25">
      <c r="A103" s="112"/>
      <c r="B103" s="238"/>
      <c r="C103" s="232">
        <f>C102+C98+C96+C89+C70+C55+C47+C43+C33+C21+C17</f>
        <v>134411724106</v>
      </c>
      <c r="D103" s="232">
        <f>D102+D98+D96+D89+D70+D55+D47+D43+D33+D21+D17</f>
        <v>123991578286</v>
      </c>
      <c r="E103" s="97"/>
      <c r="F103" s="97"/>
      <c r="G103" s="112"/>
      <c r="H103" s="112"/>
      <c r="I103" s="97"/>
      <c r="J103" s="97"/>
      <c r="K103" s="97"/>
      <c r="L103" s="97"/>
      <c r="M103" s="97"/>
      <c r="N103" s="97"/>
    </row>
    <row r="104" spans="1:14" x14ac:dyDescent="0.25">
      <c r="D104" s="233">
        <f>C103-D103</f>
        <v>10420145820</v>
      </c>
    </row>
    <row r="107" spans="1:14" x14ac:dyDescent="0.25">
      <c r="A107" s="112"/>
      <c r="B107" s="238"/>
      <c r="C107" s="112"/>
      <c r="D107" s="97"/>
      <c r="E107" s="97"/>
      <c r="F107" s="97"/>
      <c r="G107" s="112"/>
      <c r="H107" s="112"/>
      <c r="I107" s="97"/>
      <c r="J107" s="97"/>
      <c r="K107" s="97"/>
      <c r="L107" s="97"/>
      <c r="M107" s="97"/>
      <c r="N107" s="97"/>
    </row>
    <row r="108" spans="1:14" x14ac:dyDescent="0.25">
      <c r="A108" s="112"/>
      <c r="B108" s="238"/>
      <c r="C108" s="112"/>
      <c r="D108" s="97"/>
      <c r="E108" s="97"/>
      <c r="F108" s="97"/>
      <c r="G108" s="112"/>
      <c r="H108" s="112"/>
      <c r="I108" s="97"/>
      <c r="J108" s="97"/>
      <c r="K108" s="97"/>
      <c r="L108" s="97"/>
      <c r="M108" s="97"/>
      <c r="N108" s="97"/>
    </row>
    <row r="109" spans="1:14" x14ac:dyDescent="0.25">
      <c r="A109" s="112"/>
      <c r="B109" s="238"/>
      <c r="C109" s="112"/>
      <c r="D109" s="97"/>
      <c r="E109" s="97"/>
      <c r="F109" s="97"/>
      <c r="G109" s="112"/>
      <c r="H109" s="112"/>
      <c r="I109" s="97"/>
      <c r="J109" s="97"/>
      <c r="K109" s="97"/>
      <c r="L109" s="97"/>
      <c r="M109" s="97"/>
      <c r="N109" s="97"/>
    </row>
    <row r="110" spans="1:14" x14ac:dyDescent="0.25">
      <c r="A110" s="112"/>
      <c r="B110" s="238"/>
      <c r="C110" s="112"/>
      <c r="D110" s="97"/>
      <c r="E110" s="97"/>
      <c r="F110" s="97"/>
      <c r="G110" s="112"/>
      <c r="H110" s="112"/>
      <c r="I110" s="97"/>
      <c r="J110" s="97"/>
      <c r="K110" s="97"/>
      <c r="L110" s="97"/>
      <c r="M110" s="97"/>
      <c r="N110" s="97"/>
    </row>
    <row r="111" spans="1:14" x14ac:dyDescent="0.25">
      <c r="A111" s="112"/>
      <c r="B111" s="238"/>
      <c r="C111" s="112"/>
      <c r="D111" s="97"/>
      <c r="E111" s="97"/>
      <c r="F111" s="97"/>
      <c r="G111" s="112"/>
      <c r="H111" s="112"/>
      <c r="I111" s="97"/>
      <c r="J111" s="97"/>
      <c r="K111" s="97"/>
      <c r="L111" s="97"/>
      <c r="M111" s="97"/>
      <c r="N111" s="97"/>
    </row>
    <row r="112" spans="1:14" x14ac:dyDescent="0.25">
      <c r="A112" s="112"/>
      <c r="B112" s="238"/>
      <c r="C112" s="112"/>
      <c r="D112" s="97"/>
      <c r="E112" s="97"/>
      <c r="F112" s="97"/>
      <c r="G112" s="112"/>
      <c r="H112" s="112"/>
      <c r="I112" s="97"/>
      <c r="J112" s="97"/>
      <c r="K112" s="97"/>
      <c r="L112" s="97"/>
      <c r="M112" s="97"/>
      <c r="N112" s="97"/>
    </row>
    <row r="113" spans="1:14" x14ac:dyDescent="0.25">
      <c r="A113" s="112"/>
      <c r="B113" s="238"/>
      <c r="C113" s="112"/>
      <c r="D113" s="97"/>
      <c r="E113" s="97"/>
      <c r="F113" s="97"/>
      <c r="G113" s="112"/>
      <c r="H113" s="112"/>
      <c r="I113" s="97"/>
      <c r="J113" s="97"/>
      <c r="K113" s="97"/>
      <c r="L113" s="97"/>
      <c r="M113" s="97"/>
      <c r="N113" s="97"/>
    </row>
    <row r="114" spans="1:14" x14ac:dyDescent="0.25">
      <c r="A114" s="112"/>
      <c r="B114" s="238"/>
      <c r="E114" s="97"/>
      <c r="F114" s="97"/>
      <c r="G114" s="112"/>
      <c r="H114" s="112"/>
      <c r="I114" s="97"/>
      <c r="J114" s="97"/>
      <c r="K114" s="97"/>
      <c r="L114" s="97"/>
      <c r="M114" s="97"/>
      <c r="N114" s="97"/>
    </row>
    <row r="115" spans="1:14" x14ac:dyDescent="0.25">
      <c r="A115" s="112"/>
      <c r="B115" s="238"/>
      <c r="C115" s="112"/>
      <c r="D115" s="97"/>
      <c r="E115" s="97"/>
      <c r="F115" s="97"/>
      <c r="G115" s="112"/>
      <c r="H115" s="112"/>
      <c r="I115" s="97"/>
      <c r="J115" s="97"/>
      <c r="K115" s="97"/>
      <c r="L115" s="97"/>
      <c r="M115" s="97"/>
      <c r="N115" s="97"/>
    </row>
    <row r="116" spans="1:14" x14ac:dyDescent="0.25">
      <c r="A116" s="112"/>
      <c r="B116" s="238"/>
      <c r="C116" s="112"/>
      <c r="D116" s="97"/>
      <c r="E116" s="97"/>
      <c r="F116" s="97"/>
      <c r="G116" s="112"/>
      <c r="H116" s="112"/>
      <c r="I116" s="97"/>
      <c r="J116" s="97"/>
      <c r="K116" s="97"/>
      <c r="L116" s="97"/>
      <c r="M116" s="97"/>
      <c r="N116" s="97"/>
    </row>
    <row r="117" spans="1:14" x14ac:dyDescent="0.25">
      <c r="A117" s="112"/>
      <c r="B117" s="238"/>
      <c r="C117" s="112"/>
      <c r="D117" s="97"/>
      <c r="E117" s="97"/>
      <c r="F117" s="97"/>
      <c r="G117" s="112"/>
      <c r="H117" s="112"/>
      <c r="I117" s="97"/>
      <c r="J117" s="97"/>
      <c r="K117" s="97"/>
      <c r="L117" s="97"/>
      <c r="M117" s="97"/>
      <c r="N117" s="97"/>
    </row>
    <row r="118" spans="1:14" x14ac:dyDescent="0.25">
      <c r="A118" s="112"/>
      <c r="B118" s="238"/>
      <c r="C118" s="112"/>
      <c r="D118" s="97"/>
      <c r="E118" s="97"/>
      <c r="F118" s="97"/>
      <c r="G118" s="112"/>
      <c r="H118" s="112"/>
      <c r="I118" s="97"/>
      <c r="J118" s="97"/>
      <c r="K118" s="97"/>
      <c r="L118" s="97"/>
      <c r="M118" s="97"/>
      <c r="N118" s="97"/>
    </row>
    <row r="119" spans="1:14" x14ac:dyDescent="0.25">
      <c r="A119" s="112"/>
      <c r="B119" s="238"/>
      <c r="C119" s="112"/>
      <c r="D119" s="97"/>
      <c r="E119" s="97"/>
      <c r="F119" s="97"/>
      <c r="G119" s="112"/>
      <c r="H119" s="112"/>
      <c r="I119" s="97"/>
      <c r="J119" s="97"/>
      <c r="K119" s="97"/>
      <c r="L119" s="97"/>
      <c r="M119" s="97"/>
      <c r="N119" s="97"/>
    </row>
    <row r="120" spans="1:14" x14ac:dyDescent="0.25">
      <c r="A120" s="112"/>
      <c r="B120" s="238"/>
      <c r="C120" s="112"/>
      <c r="D120" s="97"/>
      <c r="E120" s="97"/>
      <c r="F120" s="97"/>
      <c r="G120" s="112"/>
      <c r="H120" s="112"/>
      <c r="I120" s="97"/>
      <c r="J120" s="97"/>
      <c r="K120" s="97"/>
      <c r="L120" s="97"/>
      <c r="M120" s="97"/>
      <c r="N120" s="97"/>
    </row>
    <row r="121" spans="1:14" x14ac:dyDescent="0.25">
      <c r="A121" s="112"/>
      <c r="B121" s="238"/>
      <c r="C121" s="112"/>
      <c r="D121" s="97"/>
      <c r="E121" s="97"/>
      <c r="F121" s="97"/>
      <c r="G121" s="112"/>
      <c r="H121" s="112"/>
      <c r="I121" s="97"/>
      <c r="J121" s="97"/>
      <c r="K121" s="97"/>
      <c r="L121" s="97"/>
      <c r="M121" s="97"/>
      <c r="N121" s="97"/>
    </row>
    <row r="122" spans="1:14" x14ac:dyDescent="0.25">
      <c r="A122" s="112"/>
      <c r="B122" s="238"/>
      <c r="C122" s="112"/>
      <c r="D122" s="97"/>
      <c r="E122" s="97"/>
      <c r="F122" s="97"/>
      <c r="G122" s="112"/>
      <c r="H122" s="112"/>
      <c r="I122" s="97"/>
      <c r="J122" s="97"/>
      <c r="K122" s="97"/>
      <c r="L122" s="97"/>
      <c r="M122" s="97"/>
      <c r="N122" s="97"/>
    </row>
    <row r="123" spans="1:14" x14ac:dyDescent="0.25">
      <c r="A123" s="112"/>
      <c r="B123" s="238"/>
      <c r="C123" s="112"/>
      <c r="D123" s="97"/>
      <c r="E123" s="97"/>
      <c r="F123" s="97"/>
      <c r="G123" s="112"/>
      <c r="H123" s="112"/>
      <c r="I123" s="97"/>
      <c r="J123" s="97"/>
      <c r="K123" s="97"/>
      <c r="L123" s="97"/>
      <c r="M123" s="97"/>
      <c r="N123" s="97"/>
    </row>
    <row r="124" spans="1:14" x14ac:dyDescent="0.25">
      <c r="A124" s="112"/>
      <c r="B124" s="238"/>
      <c r="C124" s="112"/>
      <c r="D124" s="97"/>
      <c r="E124" s="97"/>
      <c r="F124" s="97"/>
      <c r="G124" s="112"/>
      <c r="H124" s="112"/>
      <c r="I124" s="97"/>
      <c r="J124" s="97"/>
      <c r="K124" s="97"/>
      <c r="L124" s="97"/>
      <c r="M124" s="97"/>
      <c r="N124" s="97"/>
    </row>
    <row r="125" spans="1:14" x14ac:dyDescent="0.25">
      <c r="A125" s="112"/>
      <c r="B125" s="238"/>
      <c r="C125" s="112"/>
      <c r="D125" s="97"/>
      <c r="E125" s="97"/>
      <c r="F125" s="97"/>
      <c r="G125" s="112"/>
      <c r="H125" s="112"/>
      <c r="I125" s="97"/>
      <c r="J125" s="97"/>
      <c r="K125" s="97"/>
      <c r="L125" s="97"/>
      <c r="M125" s="97"/>
      <c r="N125" s="97"/>
    </row>
    <row r="126" spans="1:14" x14ac:dyDescent="0.25">
      <c r="A126" s="112"/>
      <c r="B126" s="238"/>
      <c r="C126" s="112"/>
      <c r="D126" s="97"/>
      <c r="E126" s="97"/>
      <c r="F126" s="97"/>
      <c r="G126" s="112"/>
      <c r="H126" s="112"/>
      <c r="I126" s="97"/>
      <c r="J126" s="97"/>
      <c r="K126" s="97"/>
      <c r="L126" s="97"/>
      <c r="M126" s="97"/>
      <c r="N126" s="97"/>
    </row>
    <row r="127" spans="1:14" x14ac:dyDescent="0.25">
      <c r="A127" s="112"/>
      <c r="B127" s="238"/>
      <c r="C127" s="112"/>
      <c r="D127" s="97"/>
      <c r="E127" s="97"/>
      <c r="F127" s="97"/>
      <c r="G127" s="112"/>
      <c r="H127" s="112"/>
      <c r="I127" s="97"/>
      <c r="J127" s="97"/>
      <c r="K127" s="97"/>
      <c r="L127" s="97"/>
      <c r="M127" s="97"/>
      <c r="N127" s="97"/>
    </row>
    <row r="128" spans="1:14" x14ac:dyDescent="0.25">
      <c r="A128" s="112"/>
      <c r="B128" s="238"/>
      <c r="C128" s="112"/>
      <c r="D128" s="97"/>
      <c r="E128" s="97"/>
      <c r="F128" s="97"/>
      <c r="G128" s="112"/>
      <c r="H128" s="112"/>
      <c r="I128" s="97"/>
      <c r="J128" s="97"/>
      <c r="K128" s="97"/>
      <c r="L128" s="97"/>
      <c r="M128" s="97"/>
      <c r="N128" s="97"/>
    </row>
  </sheetData>
  <autoFilter ref="A7:N7"/>
  <mergeCells count="17">
    <mergeCell ref="I51:M51"/>
    <mergeCell ref="I19:M19"/>
    <mergeCell ref="I20:M20"/>
    <mergeCell ref="I13:M13"/>
    <mergeCell ref="I14:M14"/>
    <mergeCell ref="I15:M15"/>
    <mergeCell ref="I16:M16"/>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N75"/>
  <sheetViews>
    <sheetView topLeftCell="D2" workbookViewId="0">
      <selection activeCell="H13" sqref="H13"/>
    </sheetView>
  </sheetViews>
  <sheetFormatPr baseColWidth="10" defaultRowHeight="15" x14ac:dyDescent="0.25"/>
  <cols>
    <col min="1" max="1" width="46.42578125" style="520" customWidth="1"/>
    <col min="2" max="2" width="29.140625" style="520" customWidth="1"/>
    <col min="3" max="3" width="18" style="520" customWidth="1"/>
    <col min="4" max="4" width="19.140625" style="520" customWidth="1"/>
    <col min="5" max="5" width="35" style="521" customWidth="1"/>
    <col min="6" max="6" width="35.140625" style="520" customWidth="1"/>
    <col min="7" max="7" width="17" style="520" customWidth="1"/>
    <col min="8" max="8" width="27.85546875" style="520" customWidth="1"/>
    <col min="9" max="9" width="24.28515625" style="520" customWidth="1"/>
    <col min="10" max="10" width="25.7109375" style="520" customWidth="1"/>
    <col min="11" max="11" width="20.5703125" style="520" customWidth="1"/>
    <col min="12" max="12" width="17.5703125" style="520" customWidth="1"/>
    <col min="13" max="13" width="18.140625" style="520" customWidth="1"/>
    <col min="14" max="14" width="19" style="520" customWidth="1"/>
    <col min="15" max="16384" width="11.42578125" style="520"/>
  </cols>
  <sheetData>
    <row r="3" spans="1:14" ht="78.75" customHeight="1" x14ac:dyDescent="0.25">
      <c r="A3" s="1670" t="s">
        <v>181</v>
      </c>
      <c r="B3" s="1671"/>
      <c r="C3" s="1671"/>
      <c r="D3" s="1671"/>
      <c r="E3" s="1671"/>
      <c r="F3" s="1671"/>
      <c r="G3" s="1671"/>
      <c r="H3" s="1671"/>
      <c r="I3" s="1671"/>
      <c r="J3" s="1671"/>
      <c r="K3" s="1671"/>
      <c r="L3" s="1671"/>
      <c r="M3" s="1671"/>
      <c r="N3" s="1671"/>
    </row>
    <row r="4" spans="1:14" ht="15.75" thickBot="1" x14ac:dyDescent="0.3">
      <c r="A4" s="634"/>
      <c r="B4" s="634"/>
      <c r="C4" s="634"/>
      <c r="D4" s="634"/>
      <c r="E4" s="634"/>
      <c r="F4" s="634"/>
      <c r="G4" s="634"/>
      <c r="H4" s="634"/>
      <c r="I4" s="634"/>
      <c r="J4" s="634"/>
      <c r="K4" s="634"/>
      <c r="L4" s="634"/>
      <c r="M4" s="634"/>
      <c r="N4" s="634"/>
    </row>
    <row r="5" spans="1:14" ht="15.75" thickBot="1" x14ac:dyDescent="0.3">
      <c r="A5" s="1866" t="s">
        <v>41</v>
      </c>
      <c r="B5" s="1867" t="s">
        <v>42</v>
      </c>
      <c r="C5" s="1866" t="s">
        <v>43</v>
      </c>
      <c r="D5" s="1866" t="s">
        <v>182</v>
      </c>
      <c r="E5" s="1870" t="s">
        <v>183</v>
      </c>
      <c r="F5" s="1866" t="s">
        <v>184</v>
      </c>
      <c r="G5" s="1867" t="s">
        <v>185</v>
      </c>
      <c r="H5" s="1867" t="s">
        <v>186</v>
      </c>
      <c r="I5" s="1872" t="s">
        <v>49</v>
      </c>
      <c r="J5" s="1873"/>
      <c r="K5" s="1873"/>
      <c r="L5" s="1873"/>
      <c r="M5" s="1873"/>
      <c r="N5" s="1874"/>
    </row>
    <row r="6" spans="1:14" ht="15.75" thickBot="1" x14ac:dyDescent="0.3">
      <c r="A6" s="1866"/>
      <c r="B6" s="1868"/>
      <c r="C6" s="1866"/>
      <c r="D6" s="1866"/>
      <c r="E6" s="1871"/>
      <c r="F6" s="1866"/>
      <c r="G6" s="1869"/>
      <c r="H6" s="1869"/>
      <c r="I6" s="1875"/>
      <c r="J6" s="1876"/>
      <c r="K6" s="1876"/>
      <c r="L6" s="1876"/>
      <c r="M6" s="1876"/>
      <c r="N6" s="1877"/>
    </row>
    <row r="7" spans="1:14" ht="39" thickBot="1" x14ac:dyDescent="0.3">
      <c r="A7" s="1866"/>
      <c r="B7" s="1869"/>
      <c r="C7" s="1866"/>
      <c r="D7" s="1866"/>
      <c r="E7" s="631" t="s">
        <v>50</v>
      </c>
      <c r="F7" s="633" t="s">
        <v>51</v>
      </c>
      <c r="G7" s="633" t="s">
        <v>52</v>
      </c>
      <c r="H7" s="633" t="s">
        <v>53</v>
      </c>
      <c r="I7" s="632" t="s">
        <v>54</v>
      </c>
      <c r="J7" s="632" t="s">
        <v>187</v>
      </c>
      <c r="K7" s="632" t="s">
        <v>188</v>
      </c>
      <c r="L7" s="632" t="s">
        <v>59</v>
      </c>
      <c r="M7" s="631" t="s">
        <v>189</v>
      </c>
      <c r="N7" s="631" t="s">
        <v>190</v>
      </c>
    </row>
    <row r="8" spans="1:14" s="595" customFormat="1" ht="38.25" x14ac:dyDescent="0.25">
      <c r="A8" s="630" t="s">
        <v>783</v>
      </c>
      <c r="B8" s="629" t="s">
        <v>784</v>
      </c>
      <c r="C8" s="628" t="s">
        <v>379</v>
      </c>
      <c r="D8" s="627">
        <v>4883051308</v>
      </c>
      <c r="E8" s="626">
        <v>7725000000</v>
      </c>
      <c r="F8" s="598" t="s">
        <v>779</v>
      </c>
      <c r="G8" s="552" t="s">
        <v>700</v>
      </c>
      <c r="H8" s="598" t="s">
        <v>381</v>
      </c>
      <c r="I8" s="625"/>
      <c r="J8" s="625"/>
      <c r="K8" s="625"/>
      <c r="L8" s="625"/>
      <c r="M8" s="624"/>
      <c r="N8" s="623" t="s">
        <v>10</v>
      </c>
    </row>
    <row r="9" spans="1:14" s="595" customFormat="1" ht="38.25" x14ac:dyDescent="0.25">
      <c r="A9" s="622" t="s">
        <v>783</v>
      </c>
      <c r="B9" s="602" t="s">
        <v>782</v>
      </c>
      <c r="C9" s="601" t="s">
        <v>382</v>
      </c>
      <c r="D9" s="621">
        <v>2016948692</v>
      </c>
      <c r="E9" s="620">
        <v>6094301308</v>
      </c>
      <c r="F9" s="598" t="s">
        <v>779</v>
      </c>
      <c r="G9" s="552" t="s">
        <v>65</v>
      </c>
      <c r="H9" s="619" t="s">
        <v>381</v>
      </c>
      <c r="I9" s="561" t="s">
        <v>10</v>
      </c>
      <c r="J9" s="618" t="s">
        <v>13</v>
      </c>
      <c r="K9" s="618" t="s">
        <v>15</v>
      </c>
      <c r="L9" s="618" t="s">
        <v>15</v>
      </c>
      <c r="M9" s="617" t="s">
        <v>15</v>
      </c>
      <c r="N9" s="616">
        <v>43800</v>
      </c>
    </row>
    <row r="10" spans="1:14" s="595" customFormat="1" ht="60.75" thickBot="1" x14ac:dyDescent="0.3">
      <c r="A10" s="611" t="s">
        <v>781</v>
      </c>
      <c r="B10" s="602" t="s">
        <v>384</v>
      </c>
      <c r="C10" s="601" t="s">
        <v>769</v>
      </c>
      <c r="D10" s="613">
        <v>500000000</v>
      </c>
      <c r="E10" s="554" t="s">
        <v>193</v>
      </c>
      <c r="F10" s="598" t="s">
        <v>779</v>
      </c>
      <c r="G10" s="553" t="s">
        <v>65</v>
      </c>
      <c r="H10" s="561" t="s">
        <v>381</v>
      </c>
      <c r="I10" s="598" t="s">
        <v>7</v>
      </c>
      <c r="J10" s="561" t="s">
        <v>9</v>
      </c>
      <c r="K10" s="598" t="s">
        <v>9</v>
      </c>
      <c r="L10" s="598" t="s">
        <v>10</v>
      </c>
      <c r="M10" s="597" t="s">
        <v>10</v>
      </c>
      <c r="N10" s="596" t="s">
        <v>14</v>
      </c>
    </row>
    <row r="11" spans="1:14" s="595" customFormat="1" ht="60.75" thickBot="1" x14ac:dyDescent="0.3">
      <c r="A11" s="615" t="s">
        <v>781</v>
      </c>
      <c r="B11" s="602" t="s">
        <v>387</v>
      </c>
      <c r="C11" s="601" t="s">
        <v>769</v>
      </c>
      <c r="D11" s="613">
        <v>800000000</v>
      </c>
      <c r="E11" s="554" t="s">
        <v>193</v>
      </c>
      <c r="F11" s="598" t="s">
        <v>779</v>
      </c>
      <c r="G11" s="553" t="s">
        <v>65</v>
      </c>
      <c r="H11" s="599" t="s">
        <v>381</v>
      </c>
      <c r="I11" s="598" t="s">
        <v>7</v>
      </c>
      <c r="J11" s="561" t="s">
        <v>9</v>
      </c>
      <c r="K11" s="598" t="s">
        <v>9</v>
      </c>
      <c r="L11" s="598" t="s">
        <v>10</v>
      </c>
      <c r="M11" s="597" t="s">
        <v>10</v>
      </c>
      <c r="N11" s="596" t="s">
        <v>14</v>
      </c>
    </row>
    <row r="12" spans="1:14" s="595" customFormat="1" ht="60.75" thickBot="1" x14ac:dyDescent="0.3">
      <c r="A12" s="614" t="s">
        <v>780</v>
      </c>
      <c r="B12" s="602" t="s">
        <v>191</v>
      </c>
      <c r="C12" s="601" t="s">
        <v>769</v>
      </c>
      <c r="D12" s="613">
        <v>1800000000</v>
      </c>
      <c r="E12" s="554" t="s">
        <v>193</v>
      </c>
      <c r="F12" s="598" t="s">
        <v>779</v>
      </c>
      <c r="G12" s="553" t="s">
        <v>65</v>
      </c>
      <c r="H12" s="599" t="s">
        <v>381</v>
      </c>
      <c r="I12" s="598" t="s">
        <v>7</v>
      </c>
      <c r="J12" s="561" t="s">
        <v>9</v>
      </c>
      <c r="K12" s="598" t="s">
        <v>9</v>
      </c>
      <c r="L12" s="598" t="s">
        <v>10</v>
      </c>
      <c r="M12" s="597" t="s">
        <v>10</v>
      </c>
      <c r="N12" s="596" t="s">
        <v>14</v>
      </c>
    </row>
    <row r="13" spans="1:14" s="595" customFormat="1" ht="60.75" thickBot="1" x14ac:dyDescent="0.3">
      <c r="A13" s="611" t="s">
        <v>778</v>
      </c>
      <c r="B13" s="602" t="s">
        <v>390</v>
      </c>
      <c r="C13" s="601" t="s">
        <v>769</v>
      </c>
      <c r="D13" s="612">
        <v>2835000000</v>
      </c>
      <c r="E13" s="554" t="s">
        <v>193</v>
      </c>
      <c r="F13" s="598" t="s">
        <v>762</v>
      </c>
      <c r="G13" s="553" t="s">
        <v>65</v>
      </c>
      <c r="H13" s="599" t="s">
        <v>381</v>
      </c>
      <c r="I13" s="598" t="s">
        <v>5</v>
      </c>
      <c r="J13" s="561" t="s">
        <v>5</v>
      </c>
      <c r="K13" s="598" t="s">
        <v>6</v>
      </c>
      <c r="L13" s="598" t="s">
        <v>7</v>
      </c>
      <c r="M13" s="597" t="s">
        <v>7</v>
      </c>
      <c r="N13" s="596" t="s">
        <v>15</v>
      </c>
    </row>
    <row r="14" spans="1:14" s="595" customFormat="1" ht="48.75" thickBot="1" x14ac:dyDescent="0.3">
      <c r="A14" s="611" t="s">
        <v>777</v>
      </c>
      <c r="B14" s="602" t="s">
        <v>393</v>
      </c>
      <c r="C14" s="601" t="s">
        <v>776</v>
      </c>
      <c r="D14" s="609">
        <v>585000000</v>
      </c>
      <c r="E14" s="554" t="s">
        <v>193</v>
      </c>
      <c r="F14" s="598" t="s">
        <v>762</v>
      </c>
      <c r="G14" s="553" t="s">
        <v>65</v>
      </c>
      <c r="H14" s="599" t="s">
        <v>381</v>
      </c>
      <c r="I14" s="598" t="s">
        <v>5</v>
      </c>
      <c r="J14" s="561" t="s">
        <v>5</v>
      </c>
      <c r="K14" s="598" t="s">
        <v>6</v>
      </c>
      <c r="L14" s="598" t="s">
        <v>7</v>
      </c>
      <c r="M14" s="597" t="s">
        <v>7</v>
      </c>
      <c r="N14" s="596" t="s">
        <v>15</v>
      </c>
    </row>
    <row r="15" spans="1:14" s="595" customFormat="1" ht="39" thickBot="1" x14ac:dyDescent="0.3">
      <c r="A15" s="603" t="s">
        <v>775</v>
      </c>
      <c r="B15" s="602" t="s">
        <v>774</v>
      </c>
      <c r="C15" s="601" t="s">
        <v>192</v>
      </c>
      <c r="D15" s="610">
        <v>10000000</v>
      </c>
      <c r="E15" s="554" t="s">
        <v>193</v>
      </c>
      <c r="F15" s="598" t="s">
        <v>762</v>
      </c>
      <c r="G15" s="553" t="s">
        <v>65</v>
      </c>
      <c r="H15" s="599" t="s">
        <v>381</v>
      </c>
      <c r="I15" s="598" t="s">
        <v>5</v>
      </c>
      <c r="J15" s="561" t="s">
        <v>5</v>
      </c>
      <c r="K15" s="598" t="s">
        <v>6</v>
      </c>
      <c r="L15" s="598" t="s">
        <v>7</v>
      </c>
      <c r="M15" s="597" t="s">
        <v>7</v>
      </c>
      <c r="N15" s="596" t="s">
        <v>15</v>
      </c>
    </row>
    <row r="16" spans="1:14" s="595" customFormat="1" ht="39" thickBot="1" x14ac:dyDescent="0.3">
      <c r="A16" s="603" t="s">
        <v>773</v>
      </c>
      <c r="B16" s="602" t="s">
        <v>764</v>
      </c>
      <c r="C16" s="601" t="s">
        <v>192</v>
      </c>
      <c r="D16" s="610">
        <v>10000000</v>
      </c>
      <c r="E16" s="554" t="s">
        <v>193</v>
      </c>
      <c r="F16" s="598" t="s">
        <v>762</v>
      </c>
      <c r="G16" s="553" t="s">
        <v>65</v>
      </c>
      <c r="H16" s="599" t="s">
        <v>381</v>
      </c>
      <c r="I16" s="598" t="s">
        <v>5</v>
      </c>
      <c r="J16" s="561" t="s">
        <v>5</v>
      </c>
      <c r="K16" s="598" t="s">
        <v>6</v>
      </c>
      <c r="L16" s="598" t="s">
        <v>7</v>
      </c>
      <c r="M16" s="597" t="s">
        <v>7</v>
      </c>
      <c r="N16" s="596" t="s">
        <v>15</v>
      </c>
    </row>
    <row r="17" spans="1:14" s="595" customFormat="1" ht="60.75" thickBot="1" x14ac:dyDescent="0.3">
      <c r="A17" s="603" t="s">
        <v>772</v>
      </c>
      <c r="B17" s="602" t="s">
        <v>399</v>
      </c>
      <c r="C17" s="601" t="s">
        <v>769</v>
      </c>
      <c r="D17" s="609">
        <v>500000000</v>
      </c>
      <c r="E17" s="554" t="s">
        <v>193</v>
      </c>
      <c r="F17" s="598" t="s">
        <v>762</v>
      </c>
      <c r="G17" s="553" t="s">
        <v>65</v>
      </c>
      <c r="H17" s="599" t="s">
        <v>381</v>
      </c>
      <c r="I17" s="598" t="s">
        <v>7</v>
      </c>
      <c r="J17" s="561" t="s">
        <v>9</v>
      </c>
      <c r="K17" s="598" t="s">
        <v>9</v>
      </c>
      <c r="L17" s="598" t="s">
        <v>10</v>
      </c>
      <c r="M17" s="597" t="s">
        <v>10</v>
      </c>
      <c r="N17" s="596" t="s">
        <v>14</v>
      </c>
    </row>
    <row r="18" spans="1:14" s="595" customFormat="1" ht="60.75" thickBot="1" x14ac:dyDescent="0.3">
      <c r="A18" s="603" t="s">
        <v>771</v>
      </c>
      <c r="B18" s="602" t="s">
        <v>770</v>
      </c>
      <c r="C18" s="601" t="s">
        <v>769</v>
      </c>
      <c r="D18" s="609">
        <v>40000000</v>
      </c>
      <c r="E18" s="554" t="s">
        <v>193</v>
      </c>
      <c r="F18" s="598" t="s">
        <v>762</v>
      </c>
      <c r="G18" s="553" t="s">
        <v>65</v>
      </c>
      <c r="H18" s="599" t="s">
        <v>381</v>
      </c>
      <c r="I18" s="598" t="s">
        <v>7</v>
      </c>
      <c r="J18" s="561" t="s">
        <v>9</v>
      </c>
      <c r="K18" s="598" t="s">
        <v>9</v>
      </c>
      <c r="L18" s="598" t="s">
        <v>10</v>
      </c>
      <c r="M18" s="597" t="s">
        <v>10</v>
      </c>
      <c r="N18" s="596" t="s">
        <v>14</v>
      </c>
    </row>
    <row r="19" spans="1:14" s="595" customFormat="1" ht="39" thickBot="1" x14ac:dyDescent="0.3">
      <c r="A19" s="603" t="s">
        <v>768</v>
      </c>
      <c r="B19" s="608" t="s">
        <v>403</v>
      </c>
      <c r="C19" s="601" t="s">
        <v>230</v>
      </c>
      <c r="D19" s="607">
        <v>70000000</v>
      </c>
      <c r="E19" s="554" t="s">
        <v>193</v>
      </c>
      <c r="F19" s="598" t="s">
        <v>762</v>
      </c>
      <c r="G19" s="553" t="s">
        <v>65</v>
      </c>
      <c r="H19" s="599" t="s">
        <v>381</v>
      </c>
      <c r="I19" s="598" t="s">
        <v>5</v>
      </c>
      <c r="J19" s="561" t="s">
        <v>5</v>
      </c>
      <c r="K19" s="598" t="s">
        <v>6</v>
      </c>
      <c r="L19" s="598" t="s">
        <v>7</v>
      </c>
      <c r="M19" s="597" t="s">
        <v>7</v>
      </c>
      <c r="N19" s="596" t="s">
        <v>15</v>
      </c>
    </row>
    <row r="20" spans="1:14" s="595" customFormat="1" ht="39" thickBot="1" x14ac:dyDescent="0.3">
      <c r="A20" s="603" t="s">
        <v>767</v>
      </c>
      <c r="B20" s="605" t="s">
        <v>405</v>
      </c>
      <c r="C20" s="601" t="s">
        <v>230</v>
      </c>
      <c r="D20" s="606">
        <v>750000000</v>
      </c>
      <c r="E20" s="554" t="s">
        <v>193</v>
      </c>
      <c r="F20" s="598" t="s">
        <v>762</v>
      </c>
      <c r="G20" s="553" t="s">
        <v>65</v>
      </c>
      <c r="H20" s="599" t="s">
        <v>381</v>
      </c>
      <c r="I20" s="598" t="s">
        <v>6</v>
      </c>
      <c r="J20" s="561" t="s">
        <v>6</v>
      </c>
      <c r="K20" s="598" t="s">
        <v>7</v>
      </c>
      <c r="L20" s="598" t="s">
        <v>8</v>
      </c>
      <c r="M20" s="597" t="s">
        <v>8</v>
      </c>
      <c r="N20" s="596" t="s">
        <v>14</v>
      </c>
    </row>
    <row r="21" spans="1:14" s="595" customFormat="1" ht="63.75" customHeight="1" thickBot="1" x14ac:dyDescent="0.3">
      <c r="A21" s="603" t="s">
        <v>765</v>
      </c>
      <c r="B21" s="605" t="s">
        <v>766</v>
      </c>
      <c r="C21" s="601" t="s">
        <v>763</v>
      </c>
      <c r="D21" s="604">
        <v>60000000</v>
      </c>
      <c r="E21" s="554" t="s">
        <v>700</v>
      </c>
      <c r="F21" s="598" t="s">
        <v>762</v>
      </c>
      <c r="G21" s="553" t="s">
        <v>65</v>
      </c>
      <c r="H21" s="599" t="s">
        <v>381</v>
      </c>
      <c r="I21" s="598" t="s">
        <v>6</v>
      </c>
      <c r="J21" s="561" t="s">
        <v>6</v>
      </c>
      <c r="K21" s="598" t="s">
        <v>7</v>
      </c>
      <c r="L21" s="598" t="s">
        <v>8</v>
      </c>
      <c r="M21" s="597" t="s">
        <v>8</v>
      </c>
      <c r="N21" s="596" t="s">
        <v>14</v>
      </c>
    </row>
    <row r="22" spans="1:14" s="595" customFormat="1" ht="60.75" thickBot="1" x14ac:dyDescent="0.3">
      <c r="A22" s="603" t="s">
        <v>765</v>
      </c>
      <c r="B22" s="602" t="s">
        <v>764</v>
      </c>
      <c r="C22" s="601" t="s">
        <v>763</v>
      </c>
      <c r="D22" s="600">
        <v>390000000</v>
      </c>
      <c r="E22" s="554" t="s">
        <v>700</v>
      </c>
      <c r="F22" s="598" t="s">
        <v>762</v>
      </c>
      <c r="G22" s="553" t="s">
        <v>65</v>
      </c>
      <c r="H22" s="599" t="s">
        <v>381</v>
      </c>
      <c r="I22" s="598" t="s">
        <v>6</v>
      </c>
      <c r="J22" s="561" t="s">
        <v>6</v>
      </c>
      <c r="K22" s="598" t="s">
        <v>7</v>
      </c>
      <c r="L22" s="598" t="s">
        <v>8</v>
      </c>
      <c r="M22" s="597" t="s">
        <v>8</v>
      </c>
      <c r="N22" s="596" t="s">
        <v>14</v>
      </c>
    </row>
    <row r="23" spans="1:14" s="563" customFormat="1" ht="72.75" thickBot="1" x14ac:dyDescent="0.3">
      <c r="A23" s="571" t="s">
        <v>760</v>
      </c>
      <c r="B23" s="592" t="s">
        <v>409</v>
      </c>
      <c r="C23" s="594" t="s">
        <v>410</v>
      </c>
      <c r="D23" s="593">
        <v>1800000000</v>
      </c>
      <c r="E23" s="568" t="s">
        <v>193</v>
      </c>
      <c r="F23" s="584" t="s">
        <v>761</v>
      </c>
      <c r="G23" s="567" t="s">
        <v>65</v>
      </c>
      <c r="H23" s="585" t="s">
        <v>381</v>
      </c>
      <c r="I23" s="584" t="s">
        <v>6</v>
      </c>
      <c r="J23" s="576" t="s">
        <v>6</v>
      </c>
      <c r="K23" s="584" t="s">
        <v>7</v>
      </c>
      <c r="L23" s="584" t="s">
        <v>8</v>
      </c>
      <c r="M23" s="583" t="s">
        <v>8</v>
      </c>
      <c r="N23" s="582" t="s">
        <v>14</v>
      </c>
    </row>
    <row r="24" spans="1:14" s="563" customFormat="1" ht="90.75" thickBot="1" x14ac:dyDescent="0.3">
      <c r="A24" s="571" t="s">
        <v>760</v>
      </c>
      <c r="B24" s="592" t="s">
        <v>759</v>
      </c>
      <c r="C24" s="570" t="s">
        <v>72</v>
      </c>
      <c r="D24" s="591">
        <v>1200000000</v>
      </c>
      <c r="E24" s="568" t="s">
        <v>193</v>
      </c>
      <c r="F24" s="566" t="s">
        <v>758</v>
      </c>
      <c r="G24" s="567" t="s">
        <v>65</v>
      </c>
      <c r="H24" s="585" t="s">
        <v>381</v>
      </c>
      <c r="I24" s="584" t="s">
        <v>6</v>
      </c>
      <c r="J24" s="576" t="s">
        <v>6</v>
      </c>
      <c r="K24" s="584" t="s">
        <v>7</v>
      </c>
      <c r="L24" s="584" t="s">
        <v>8</v>
      </c>
      <c r="M24" s="583" t="s">
        <v>8</v>
      </c>
      <c r="N24" s="582" t="s">
        <v>14</v>
      </c>
    </row>
    <row r="25" spans="1:14" s="563" customFormat="1" ht="96.75" thickBot="1" x14ac:dyDescent="0.3">
      <c r="A25" s="588" t="s">
        <v>754</v>
      </c>
      <c r="B25" s="588" t="s">
        <v>757</v>
      </c>
      <c r="C25" s="589" t="s">
        <v>416</v>
      </c>
      <c r="D25" s="590">
        <v>1300000000</v>
      </c>
      <c r="E25" s="568" t="s">
        <v>193</v>
      </c>
      <c r="F25" s="584" t="s">
        <v>752</v>
      </c>
      <c r="G25" s="567" t="s">
        <v>65</v>
      </c>
      <c r="H25" s="585" t="s">
        <v>381</v>
      </c>
      <c r="I25" s="584" t="s">
        <v>6</v>
      </c>
      <c r="J25" s="576" t="s">
        <v>6</v>
      </c>
      <c r="K25" s="584" t="s">
        <v>7</v>
      </c>
      <c r="L25" s="584" t="s">
        <v>8</v>
      </c>
      <c r="M25" s="583" t="s">
        <v>8</v>
      </c>
      <c r="N25" s="582" t="s">
        <v>14</v>
      </c>
    </row>
    <row r="26" spans="1:14" s="563" customFormat="1" ht="96.75" thickBot="1" x14ac:dyDescent="0.3">
      <c r="A26" s="588" t="s">
        <v>754</v>
      </c>
      <c r="B26" s="572" t="s">
        <v>756</v>
      </c>
      <c r="C26" s="589" t="s">
        <v>416</v>
      </c>
      <c r="D26" s="586">
        <v>800000000</v>
      </c>
      <c r="E26" s="568" t="s">
        <v>193</v>
      </c>
      <c r="F26" s="584" t="s">
        <v>752</v>
      </c>
      <c r="G26" s="567" t="s">
        <v>65</v>
      </c>
      <c r="H26" s="585" t="s">
        <v>381</v>
      </c>
      <c r="I26" s="584" t="s">
        <v>6</v>
      </c>
      <c r="J26" s="576" t="s">
        <v>6</v>
      </c>
      <c r="K26" s="584" t="s">
        <v>7</v>
      </c>
      <c r="L26" s="584" t="s">
        <v>8</v>
      </c>
      <c r="M26" s="583" t="s">
        <v>8</v>
      </c>
      <c r="N26" s="582" t="s">
        <v>14</v>
      </c>
    </row>
    <row r="27" spans="1:14" s="563" customFormat="1" ht="39" thickBot="1" x14ac:dyDescent="0.3">
      <c r="A27" s="588" t="s">
        <v>754</v>
      </c>
      <c r="B27" s="572" t="s">
        <v>755</v>
      </c>
      <c r="C27" s="587" t="s">
        <v>192</v>
      </c>
      <c r="D27" s="586">
        <v>57000000</v>
      </c>
      <c r="E27" s="568" t="s">
        <v>193</v>
      </c>
      <c r="F27" s="584" t="s">
        <v>752</v>
      </c>
      <c r="G27" s="567" t="s">
        <v>65</v>
      </c>
      <c r="H27" s="585" t="s">
        <v>381</v>
      </c>
      <c r="I27" s="584" t="s">
        <v>6</v>
      </c>
      <c r="J27" s="576" t="s">
        <v>6</v>
      </c>
      <c r="K27" s="584" t="s">
        <v>7</v>
      </c>
      <c r="L27" s="584" t="s">
        <v>8</v>
      </c>
      <c r="M27" s="583" t="s">
        <v>8</v>
      </c>
      <c r="N27" s="582" t="s">
        <v>14</v>
      </c>
    </row>
    <row r="28" spans="1:14" s="563" customFormat="1" ht="38.25" x14ac:dyDescent="0.25">
      <c r="A28" s="588" t="s">
        <v>754</v>
      </c>
      <c r="B28" s="572" t="s">
        <v>753</v>
      </c>
      <c r="C28" s="587" t="s">
        <v>192</v>
      </c>
      <c r="D28" s="586">
        <v>300000000</v>
      </c>
      <c r="E28" s="568" t="s">
        <v>193</v>
      </c>
      <c r="F28" s="584" t="s">
        <v>752</v>
      </c>
      <c r="G28" s="567" t="s">
        <v>65</v>
      </c>
      <c r="H28" s="585" t="s">
        <v>381</v>
      </c>
      <c r="I28" s="584" t="s">
        <v>6</v>
      </c>
      <c r="J28" s="576" t="s">
        <v>6</v>
      </c>
      <c r="K28" s="584" t="s">
        <v>7</v>
      </c>
      <c r="L28" s="584" t="s">
        <v>8</v>
      </c>
      <c r="M28" s="583" t="s">
        <v>8</v>
      </c>
      <c r="N28" s="582" t="s">
        <v>14</v>
      </c>
    </row>
    <row r="29" spans="1:14" s="563" customFormat="1" ht="132.75" x14ac:dyDescent="0.25">
      <c r="A29" s="580" t="s">
        <v>751</v>
      </c>
      <c r="B29" s="579" t="s">
        <v>750</v>
      </c>
      <c r="C29" s="578" t="s">
        <v>749</v>
      </c>
      <c r="D29" s="569">
        <v>24862409378</v>
      </c>
      <c r="E29" s="581">
        <v>65351581177</v>
      </c>
      <c r="F29" s="568" t="s">
        <v>745</v>
      </c>
      <c r="G29" s="567" t="s">
        <v>65</v>
      </c>
      <c r="H29" s="566" t="s">
        <v>744</v>
      </c>
      <c r="I29" s="573" t="s">
        <v>700</v>
      </c>
      <c r="J29" s="573" t="s">
        <v>700</v>
      </c>
      <c r="K29" s="573" t="s">
        <v>700</v>
      </c>
      <c r="L29" s="573" t="s">
        <v>700</v>
      </c>
      <c r="M29" s="573" t="s">
        <v>700</v>
      </c>
      <c r="N29" s="574">
        <v>43282</v>
      </c>
    </row>
    <row r="30" spans="1:14" s="563" customFormat="1" ht="132.75" x14ac:dyDescent="0.25">
      <c r="A30" s="580" t="s">
        <v>751</v>
      </c>
      <c r="B30" s="579" t="s">
        <v>750</v>
      </c>
      <c r="C30" s="578" t="s">
        <v>749</v>
      </c>
      <c r="D30" s="569">
        <v>14386852676</v>
      </c>
      <c r="E30" s="581">
        <v>65351581177</v>
      </c>
      <c r="F30" s="568" t="s">
        <v>745</v>
      </c>
      <c r="G30" s="567" t="s">
        <v>65</v>
      </c>
      <c r="H30" s="566" t="s">
        <v>744</v>
      </c>
      <c r="I30" s="573" t="s">
        <v>700</v>
      </c>
      <c r="J30" s="573" t="s">
        <v>700</v>
      </c>
      <c r="K30" s="573" t="s">
        <v>700</v>
      </c>
      <c r="L30" s="573" t="s">
        <v>700</v>
      </c>
      <c r="M30" s="573" t="s">
        <v>700</v>
      </c>
      <c r="N30" s="574">
        <v>43405</v>
      </c>
    </row>
    <row r="31" spans="1:14" s="563" customFormat="1" ht="132.75" x14ac:dyDescent="0.25">
      <c r="A31" s="580" t="s">
        <v>751</v>
      </c>
      <c r="B31" s="579" t="s">
        <v>750</v>
      </c>
      <c r="C31" s="578" t="s">
        <v>749</v>
      </c>
      <c r="D31" s="569">
        <f>3580513801-54568981</f>
        <v>3525944820</v>
      </c>
      <c r="E31" s="577">
        <f>D31</f>
        <v>3525944820</v>
      </c>
      <c r="F31" s="568" t="s">
        <v>745</v>
      </c>
      <c r="G31" s="567" t="s">
        <v>65</v>
      </c>
      <c r="H31" s="566" t="s">
        <v>744</v>
      </c>
      <c r="I31" s="576" t="s">
        <v>8</v>
      </c>
      <c r="J31" s="576" t="s">
        <v>738</v>
      </c>
      <c r="K31" s="576" t="s">
        <v>15</v>
      </c>
      <c r="L31" s="576" t="s">
        <v>15</v>
      </c>
      <c r="M31" s="575" t="s">
        <v>15</v>
      </c>
      <c r="N31" s="574">
        <v>44075</v>
      </c>
    </row>
    <row r="32" spans="1:14" s="563" customFormat="1" ht="69" customHeight="1" x14ac:dyDescent="0.25">
      <c r="A32" s="572" t="s">
        <v>748</v>
      </c>
      <c r="B32" s="572" t="s">
        <v>429</v>
      </c>
      <c r="C32" s="570" t="s">
        <v>192</v>
      </c>
      <c r="D32" s="569">
        <v>938000000</v>
      </c>
      <c r="E32" s="568" t="s">
        <v>193</v>
      </c>
      <c r="F32" s="568" t="s">
        <v>745</v>
      </c>
      <c r="G32" s="567" t="s">
        <v>65</v>
      </c>
      <c r="H32" s="566" t="s">
        <v>744</v>
      </c>
      <c r="I32" s="565" t="s">
        <v>5</v>
      </c>
      <c r="J32" s="573" t="s">
        <v>4</v>
      </c>
      <c r="K32" s="565" t="s">
        <v>6</v>
      </c>
      <c r="L32" s="565" t="s">
        <v>10</v>
      </c>
      <c r="M32" s="565" t="s">
        <v>10</v>
      </c>
      <c r="N32" s="564" t="s">
        <v>15</v>
      </c>
    </row>
    <row r="33" spans="1:14" s="563" customFormat="1" ht="48" x14ac:dyDescent="0.25">
      <c r="A33" s="572" t="s">
        <v>747</v>
      </c>
      <c r="B33" s="572" t="s">
        <v>431</v>
      </c>
      <c r="C33" s="570" t="s">
        <v>425</v>
      </c>
      <c r="D33" s="569">
        <v>75000000</v>
      </c>
      <c r="E33" s="568" t="s">
        <v>193</v>
      </c>
      <c r="F33" s="568" t="s">
        <v>745</v>
      </c>
      <c r="G33" s="567" t="s">
        <v>65</v>
      </c>
      <c r="H33" s="566" t="s">
        <v>744</v>
      </c>
      <c r="I33" s="565" t="s">
        <v>433</v>
      </c>
      <c r="J33" s="573" t="s">
        <v>6</v>
      </c>
      <c r="K33" s="565" t="s">
        <v>9</v>
      </c>
      <c r="L33" s="565" t="s">
        <v>10</v>
      </c>
      <c r="M33" s="565" t="s">
        <v>10</v>
      </c>
      <c r="N33" s="564" t="s">
        <v>15</v>
      </c>
    </row>
    <row r="34" spans="1:14" s="563" customFormat="1" ht="48" x14ac:dyDescent="0.25">
      <c r="A34" s="572" t="s">
        <v>746</v>
      </c>
      <c r="B34" s="571" t="s">
        <v>434</v>
      </c>
      <c r="C34" s="570" t="s">
        <v>425</v>
      </c>
      <c r="D34" s="569">
        <v>301000000</v>
      </c>
      <c r="E34" s="568" t="s">
        <v>193</v>
      </c>
      <c r="F34" s="568" t="s">
        <v>745</v>
      </c>
      <c r="G34" s="567" t="s">
        <v>65</v>
      </c>
      <c r="H34" s="566" t="s">
        <v>744</v>
      </c>
      <c r="I34" s="565" t="s">
        <v>435</v>
      </c>
      <c r="J34" s="565" t="s">
        <v>436</v>
      </c>
      <c r="K34" s="565" t="s">
        <v>9</v>
      </c>
      <c r="L34" s="565" t="s">
        <v>10</v>
      </c>
      <c r="M34" s="565" t="s">
        <v>10</v>
      </c>
      <c r="N34" s="564" t="s">
        <v>15</v>
      </c>
    </row>
    <row r="35" spans="1:14" ht="129.75" customHeight="1" x14ac:dyDescent="0.25">
      <c r="A35" s="562" t="s">
        <v>741</v>
      </c>
      <c r="B35" s="562" t="s">
        <v>743</v>
      </c>
      <c r="C35" s="556" t="s">
        <v>740</v>
      </c>
      <c r="D35" s="555">
        <f>1965973284+160777376</f>
        <v>2126750660</v>
      </c>
      <c r="E35" s="555">
        <v>5268111993</v>
      </c>
      <c r="F35" s="554" t="s">
        <v>739</v>
      </c>
      <c r="G35" s="553" t="s">
        <v>65</v>
      </c>
      <c r="H35" s="553" t="s">
        <v>441</v>
      </c>
      <c r="I35" s="553" t="s">
        <v>700</v>
      </c>
      <c r="J35" s="553" t="s">
        <v>700</v>
      </c>
      <c r="K35" s="553" t="s">
        <v>700</v>
      </c>
      <c r="L35" s="553" t="s">
        <v>700</v>
      </c>
      <c r="M35" s="553" t="s">
        <v>700</v>
      </c>
      <c r="N35" s="551">
        <v>42917</v>
      </c>
    </row>
    <row r="36" spans="1:14" ht="127.5" customHeight="1" x14ac:dyDescent="0.25">
      <c r="A36" s="562" t="s">
        <v>741</v>
      </c>
      <c r="B36" s="562" t="s">
        <v>438</v>
      </c>
      <c r="C36" s="556" t="s">
        <v>740</v>
      </c>
      <c r="D36" s="555">
        <v>1367196699</v>
      </c>
      <c r="E36" s="555">
        <v>5268111993</v>
      </c>
      <c r="F36" s="554" t="s">
        <v>742</v>
      </c>
      <c r="G36" s="553" t="s">
        <v>65</v>
      </c>
      <c r="H36" s="553" t="s">
        <v>441</v>
      </c>
      <c r="I36" s="553" t="s">
        <v>442</v>
      </c>
      <c r="J36" s="553" t="s">
        <v>443</v>
      </c>
      <c r="K36" s="553" t="s">
        <v>444</v>
      </c>
      <c r="L36" s="553" t="s">
        <v>444</v>
      </c>
      <c r="M36" s="553" t="s">
        <v>444</v>
      </c>
      <c r="N36" s="551">
        <v>43070</v>
      </c>
    </row>
    <row r="37" spans="1:14" ht="127.5" customHeight="1" x14ac:dyDescent="0.25">
      <c r="A37" s="562" t="s">
        <v>741</v>
      </c>
      <c r="B37" s="562" t="s">
        <v>438</v>
      </c>
      <c r="C37" s="556" t="s">
        <v>740</v>
      </c>
      <c r="D37" s="555">
        <f>515999038-160777376</f>
        <v>355221662</v>
      </c>
      <c r="E37" s="555">
        <f>D37</f>
        <v>355221662</v>
      </c>
      <c r="F37" s="554" t="s">
        <v>739</v>
      </c>
      <c r="G37" s="553" t="s">
        <v>65</v>
      </c>
      <c r="H37" s="553" t="s">
        <v>441</v>
      </c>
      <c r="I37" s="561" t="s">
        <v>8</v>
      </c>
      <c r="J37" s="561" t="s">
        <v>738</v>
      </c>
      <c r="K37" s="561" t="s">
        <v>15</v>
      </c>
      <c r="L37" s="561" t="s">
        <v>15</v>
      </c>
      <c r="M37" s="560" t="s">
        <v>15</v>
      </c>
      <c r="N37" s="559">
        <v>44743</v>
      </c>
    </row>
    <row r="38" spans="1:14" ht="127.5" customHeight="1" x14ac:dyDescent="0.25">
      <c r="A38" s="557" t="s">
        <v>737</v>
      </c>
      <c r="B38" s="557" t="s">
        <v>736</v>
      </c>
      <c r="C38" s="556" t="s">
        <v>728</v>
      </c>
      <c r="D38" s="555">
        <v>150000000</v>
      </c>
      <c r="E38" s="558" t="s">
        <v>700</v>
      </c>
      <c r="F38" s="554" t="s">
        <v>735</v>
      </c>
      <c r="G38" s="553" t="s">
        <v>65</v>
      </c>
      <c r="H38" s="553" t="s">
        <v>441</v>
      </c>
      <c r="I38" s="552"/>
      <c r="J38" s="553"/>
      <c r="K38" s="552"/>
      <c r="L38" s="552"/>
      <c r="M38" s="552"/>
      <c r="N38" s="551"/>
    </row>
    <row r="39" spans="1:14" ht="127.5" customHeight="1" x14ac:dyDescent="0.25">
      <c r="A39" s="557" t="s">
        <v>734</v>
      </c>
      <c r="B39" s="557" t="s">
        <v>733</v>
      </c>
      <c r="C39" s="556" t="s">
        <v>728</v>
      </c>
      <c r="D39" s="555">
        <v>80000000</v>
      </c>
      <c r="E39" s="558" t="s">
        <v>700</v>
      </c>
      <c r="F39" s="554" t="s">
        <v>727</v>
      </c>
      <c r="G39" s="553" t="s">
        <v>65</v>
      </c>
      <c r="H39" s="553" t="s">
        <v>441</v>
      </c>
      <c r="I39" s="552"/>
      <c r="J39" s="553"/>
      <c r="K39" s="552"/>
      <c r="L39" s="552"/>
      <c r="M39" s="552"/>
      <c r="N39" s="551"/>
    </row>
    <row r="40" spans="1:14" ht="127.5" customHeight="1" x14ac:dyDescent="0.25">
      <c r="A40" s="557" t="s">
        <v>732</v>
      </c>
      <c r="B40" s="557" t="s">
        <v>731</v>
      </c>
      <c r="C40" s="556" t="s">
        <v>728</v>
      </c>
      <c r="D40" s="555">
        <v>108500000</v>
      </c>
      <c r="E40" s="555" t="s">
        <v>700</v>
      </c>
      <c r="F40" s="554" t="s">
        <v>727</v>
      </c>
      <c r="G40" s="553"/>
      <c r="H40" s="553"/>
      <c r="I40" s="552"/>
      <c r="J40" s="552"/>
      <c r="K40" s="552"/>
      <c r="L40" s="552"/>
      <c r="M40" s="552"/>
      <c r="N40" s="551"/>
    </row>
    <row r="41" spans="1:14" ht="109.5" customHeight="1" x14ac:dyDescent="0.25">
      <c r="A41" s="550" t="s">
        <v>730</v>
      </c>
      <c r="B41" s="550" t="s">
        <v>729</v>
      </c>
      <c r="C41" s="549" t="s">
        <v>728</v>
      </c>
      <c r="D41" s="548">
        <v>177400000</v>
      </c>
      <c r="E41" s="547" t="s">
        <v>700</v>
      </c>
      <c r="F41" s="546" t="s">
        <v>727</v>
      </c>
      <c r="G41" s="545" t="s">
        <v>65</v>
      </c>
      <c r="H41" s="545" t="s">
        <v>441</v>
      </c>
      <c r="I41" s="545"/>
      <c r="J41" s="545"/>
      <c r="K41" s="545"/>
      <c r="L41" s="545"/>
      <c r="M41" s="545"/>
      <c r="N41" s="544">
        <v>43435</v>
      </c>
    </row>
    <row r="42" spans="1:14" s="525" customFormat="1" ht="109.5" customHeight="1" x14ac:dyDescent="0.25">
      <c r="A42" s="534" t="s">
        <v>715</v>
      </c>
      <c r="B42" s="534" t="s">
        <v>726</v>
      </c>
      <c r="C42" s="543" t="s">
        <v>725</v>
      </c>
      <c r="D42" s="542">
        <v>1046091773</v>
      </c>
      <c r="E42" s="541">
        <v>6827989539</v>
      </c>
      <c r="F42" s="529" t="s">
        <v>724</v>
      </c>
      <c r="G42" s="528" t="s">
        <v>65</v>
      </c>
      <c r="H42" s="528" t="s">
        <v>701</v>
      </c>
      <c r="I42" s="528" t="s">
        <v>700</v>
      </c>
      <c r="J42" s="528" t="s">
        <v>700</v>
      </c>
      <c r="K42" s="528" t="s">
        <v>700</v>
      </c>
      <c r="L42" s="528" t="s">
        <v>700</v>
      </c>
      <c r="M42" s="528" t="s">
        <v>700</v>
      </c>
      <c r="N42" s="537">
        <v>43252</v>
      </c>
    </row>
    <row r="43" spans="1:14" s="525" customFormat="1" ht="109.5" customHeight="1" x14ac:dyDescent="0.25">
      <c r="A43" s="534" t="s">
        <v>715</v>
      </c>
      <c r="B43" s="534" t="s">
        <v>726</v>
      </c>
      <c r="C43" s="543" t="s">
        <v>725</v>
      </c>
      <c r="D43" s="542">
        <v>1100000000</v>
      </c>
      <c r="E43" s="541"/>
      <c r="F43" s="529" t="s">
        <v>724</v>
      </c>
      <c r="G43" s="528" t="s">
        <v>65</v>
      </c>
      <c r="H43" s="528" t="s">
        <v>701</v>
      </c>
      <c r="I43" s="528" t="s">
        <v>7</v>
      </c>
      <c r="J43" s="528" t="s">
        <v>7</v>
      </c>
      <c r="K43" s="528" t="s">
        <v>10</v>
      </c>
      <c r="L43" s="528" t="s">
        <v>10</v>
      </c>
      <c r="M43" s="528" t="s">
        <v>10</v>
      </c>
      <c r="N43" s="537" t="s">
        <v>15</v>
      </c>
    </row>
    <row r="44" spans="1:14" s="525" customFormat="1" ht="109.5" customHeight="1" x14ac:dyDescent="0.25">
      <c r="A44" s="534" t="s">
        <v>715</v>
      </c>
      <c r="B44" s="534" t="s">
        <v>726</v>
      </c>
      <c r="C44" s="543" t="s">
        <v>725</v>
      </c>
      <c r="D44" s="542">
        <v>200000000</v>
      </c>
      <c r="E44" s="541"/>
      <c r="F44" s="529" t="s">
        <v>724</v>
      </c>
      <c r="G44" s="528" t="s">
        <v>65</v>
      </c>
      <c r="H44" s="528" t="s">
        <v>701</v>
      </c>
      <c r="I44" s="528" t="s">
        <v>9</v>
      </c>
      <c r="J44" s="528" t="s">
        <v>11</v>
      </c>
      <c r="K44" s="528" t="s">
        <v>15</v>
      </c>
      <c r="L44" s="528" t="s">
        <v>15</v>
      </c>
      <c r="M44" s="528" t="s">
        <v>15</v>
      </c>
      <c r="N44" s="537">
        <v>44552</v>
      </c>
    </row>
    <row r="45" spans="1:14" s="525" customFormat="1" ht="82.5" customHeight="1" x14ac:dyDescent="0.25">
      <c r="A45" s="534" t="s">
        <v>715</v>
      </c>
      <c r="B45" s="534" t="s">
        <v>723</v>
      </c>
      <c r="C45" s="532" t="s">
        <v>120</v>
      </c>
      <c r="D45" s="535">
        <v>1000000000</v>
      </c>
      <c r="E45" s="529" t="s">
        <v>193</v>
      </c>
      <c r="F45" s="529" t="s">
        <v>722</v>
      </c>
      <c r="G45" s="528" t="s">
        <v>65</v>
      </c>
      <c r="H45" s="528" t="s">
        <v>701</v>
      </c>
      <c r="I45" s="526" t="s">
        <v>6</v>
      </c>
      <c r="J45" s="526" t="s">
        <v>8</v>
      </c>
      <c r="K45" s="540" t="s">
        <v>9</v>
      </c>
      <c r="L45" s="527" t="s">
        <v>10</v>
      </c>
      <c r="M45" s="527" t="s">
        <v>10</v>
      </c>
      <c r="N45" s="526" t="s">
        <v>15</v>
      </c>
    </row>
    <row r="46" spans="1:14" s="525" customFormat="1" ht="72" x14ac:dyDescent="0.25">
      <c r="A46" s="534" t="s">
        <v>715</v>
      </c>
      <c r="B46" s="536" t="s">
        <v>721</v>
      </c>
      <c r="C46" s="532" t="s">
        <v>720</v>
      </c>
      <c r="D46" s="535">
        <v>2500000000</v>
      </c>
      <c r="E46" s="529" t="s">
        <v>193</v>
      </c>
      <c r="F46" s="529" t="s">
        <v>713</v>
      </c>
      <c r="G46" s="528" t="s">
        <v>65</v>
      </c>
      <c r="H46" s="528" t="s">
        <v>701</v>
      </c>
      <c r="I46" s="526" t="s">
        <v>6</v>
      </c>
      <c r="J46" s="526" t="s">
        <v>6</v>
      </c>
      <c r="K46" s="540" t="s">
        <v>9</v>
      </c>
      <c r="L46" s="527" t="s">
        <v>10</v>
      </c>
      <c r="M46" s="527" t="s">
        <v>10</v>
      </c>
      <c r="N46" s="526" t="s">
        <v>15</v>
      </c>
    </row>
    <row r="47" spans="1:14" s="525" customFormat="1" ht="192" x14ac:dyDescent="0.25">
      <c r="A47" s="534" t="s">
        <v>715</v>
      </c>
      <c r="B47" s="536" t="s">
        <v>453</v>
      </c>
      <c r="C47" s="532" t="s">
        <v>455</v>
      </c>
      <c r="D47" s="535">
        <v>400000000</v>
      </c>
      <c r="E47" s="529" t="s">
        <v>193</v>
      </c>
      <c r="F47" s="529" t="s">
        <v>719</v>
      </c>
      <c r="G47" s="528" t="s">
        <v>65</v>
      </c>
      <c r="H47" s="528" t="s">
        <v>701</v>
      </c>
      <c r="I47" s="526" t="s">
        <v>6</v>
      </c>
      <c r="J47" s="526" t="s">
        <v>7</v>
      </c>
      <c r="K47" s="540" t="s">
        <v>8</v>
      </c>
      <c r="L47" s="527" t="s">
        <v>9</v>
      </c>
      <c r="M47" s="527" t="s">
        <v>9</v>
      </c>
      <c r="N47" s="526" t="s">
        <v>14</v>
      </c>
    </row>
    <row r="48" spans="1:14" s="525" customFormat="1" ht="96" x14ac:dyDescent="0.25">
      <c r="A48" s="534" t="s">
        <v>715</v>
      </c>
      <c r="B48" s="536" t="s">
        <v>457</v>
      </c>
      <c r="C48" s="532" t="s">
        <v>455</v>
      </c>
      <c r="D48" s="535">
        <v>500000000</v>
      </c>
      <c r="E48" s="529" t="s">
        <v>193</v>
      </c>
      <c r="F48" s="529" t="s">
        <v>719</v>
      </c>
      <c r="G48" s="528" t="s">
        <v>65</v>
      </c>
      <c r="H48" s="528" t="s">
        <v>701</v>
      </c>
      <c r="I48" s="526" t="s">
        <v>6</v>
      </c>
      <c r="J48" s="526" t="s">
        <v>7</v>
      </c>
      <c r="K48" s="540" t="s">
        <v>8</v>
      </c>
      <c r="L48" s="527" t="s">
        <v>9</v>
      </c>
      <c r="M48" s="527" t="s">
        <v>9</v>
      </c>
      <c r="N48" s="526" t="s">
        <v>14</v>
      </c>
    </row>
    <row r="49" spans="1:14" s="525" customFormat="1" ht="38.25" customHeight="1" x14ac:dyDescent="0.25">
      <c r="A49" s="534" t="s">
        <v>715</v>
      </c>
      <c r="B49" s="536" t="s">
        <v>459</v>
      </c>
      <c r="C49" s="532" t="s">
        <v>703</v>
      </c>
      <c r="D49" s="535">
        <v>300000000</v>
      </c>
      <c r="E49" s="529" t="s">
        <v>193</v>
      </c>
      <c r="F49" s="529" t="s">
        <v>449</v>
      </c>
      <c r="G49" s="528" t="s">
        <v>65</v>
      </c>
      <c r="H49" s="528" t="s">
        <v>701</v>
      </c>
      <c r="I49" s="526" t="s">
        <v>6</v>
      </c>
      <c r="J49" s="526" t="s">
        <v>6</v>
      </c>
      <c r="K49" s="527" t="s">
        <v>7</v>
      </c>
      <c r="L49" s="527" t="s">
        <v>8</v>
      </c>
      <c r="M49" s="527" t="s">
        <v>8</v>
      </c>
      <c r="N49" s="526" t="s">
        <v>13</v>
      </c>
    </row>
    <row r="50" spans="1:14" s="525" customFormat="1" ht="48" x14ac:dyDescent="0.25">
      <c r="A50" s="534" t="s">
        <v>715</v>
      </c>
      <c r="B50" s="536" t="s">
        <v>718</v>
      </c>
      <c r="C50" s="532" t="s">
        <v>703</v>
      </c>
      <c r="D50" s="535">
        <v>700000000</v>
      </c>
      <c r="E50" s="529" t="s">
        <v>193</v>
      </c>
      <c r="F50" s="529" t="s">
        <v>449</v>
      </c>
      <c r="G50" s="528" t="s">
        <v>65</v>
      </c>
      <c r="H50" s="528" t="s">
        <v>701</v>
      </c>
      <c r="I50" s="526" t="s">
        <v>6</v>
      </c>
      <c r="J50" s="526" t="s">
        <v>7</v>
      </c>
      <c r="K50" s="527" t="s">
        <v>8</v>
      </c>
      <c r="L50" s="527" t="s">
        <v>9</v>
      </c>
      <c r="M50" s="527" t="s">
        <v>9</v>
      </c>
      <c r="N50" s="526" t="s">
        <v>13</v>
      </c>
    </row>
    <row r="51" spans="1:14" s="525" customFormat="1" ht="48" x14ac:dyDescent="0.25">
      <c r="A51" s="534" t="s">
        <v>715</v>
      </c>
      <c r="B51" s="536" t="s">
        <v>717</v>
      </c>
      <c r="C51" s="532" t="s">
        <v>703</v>
      </c>
      <c r="D51" s="535">
        <v>300000000</v>
      </c>
      <c r="E51" s="529" t="s">
        <v>193</v>
      </c>
      <c r="F51" s="529" t="s">
        <v>713</v>
      </c>
      <c r="G51" s="528" t="s">
        <v>65</v>
      </c>
      <c r="H51" s="528" t="s">
        <v>701</v>
      </c>
      <c r="I51" s="526" t="s">
        <v>6</v>
      </c>
      <c r="J51" s="526" t="s">
        <v>6</v>
      </c>
      <c r="K51" s="527" t="s">
        <v>7</v>
      </c>
      <c r="L51" s="527" t="s">
        <v>8</v>
      </c>
      <c r="M51" s="527" t="s">
        <v>8</v>
      </c>
      <c r="N51" s="526" t="s">
        <v>13</v>
      </c>
    </row>
    <row r="52" spans="1:14" s="525" customFormat="1" ht="60" x14ac:dyDescent="0.25">
      <c r="A52" s="534" t="s">
        <v>715</v>
      </c>
      <c r="B52" s="536" t="s">
        <v>716</v>
      </c>
      <c r="C52" s="532" t="s">
        <v>703</v>
      </c>
      <c r="D52" s="535">
        <v>700000000</v>
      </c>
      <c r="E52" s="529" t="s">
        <v>193</v>
      </c>
      <c r="F52" s="529" t="s">
        <v>713</v>
      </c>
      <c r="G52" s="528" t="s">
        <v>65</v>
      </c>
      <c r="H52" s="528" t="s">
        <v>701</v>
      </c>
      <c r="I52" s="526" t="s">
        <v>6</v>
      </c>
      <c r="J52" s="526" t="s">
        <v>6</v>
      </c>
      <c r="K52" s="527" t="s">
        <v>10</v>
      </c>
      <c r="L52" s="527" t="s">
        <v>10</v>
      </c>
      <c r="M52" s="527" t="s">
        <v>8</v>
      </c>
      <c r="N52" s="526" t="s">
        <v>13</v>
      </c>
    </row>
    <row r="53" spans="1:14" s="525" customFormat="1" ht="38.25" x14ac:dyDescent="0.25">
      <c r="A53" s="534" t="s">
        <v>715</v>
      </c>
      <c r="B53" s="536" t="s">
        <v>714</v>
      </c>
      <c r="C53" s="532" t="s">
        <v>703</v>
      </c>
      <c r="D53" s="535">
        <v>253908227</v>
      </c>
      <c r="E53" s="529" t="s">
        <v>193</v>
      </c>
      <c r="F53" s="529" t="s">
        <v>713</v>
      </c>
      <c r="G53" s="528" t="s">
        <v>65</v>
      </c>
      <c r="H53" s="528" t="s">
        <v>701</v>
      </c>
      <c r="I53" s="526" t="s">
        <v>6</v>
      </c>
      <c r="J53" s="526" t="s">
        <v>6</v>
      </c>
      <c r="K53" s="527" t="s">
        <v>10</v>
      </c>
      <c r="L53" s="527" t="s">
        <v>10</v>
      </c>
      <c r="M53" s="527" t="s">
        <v>8</v>
      </c>
      <c r="N53" s="526" t="s">
        <v>13</v>
      </c>
    </row>
    <row r="54" spans="1:14" s="525" customFormat="1" ht="110.25" customHeight="1" x14ac:dyDescent="0.25">
      <c r="A54" s="534" t="s">
        <v>705</v>
      </c>
      <c r="B54" s="536" t="s">
        <v>712</v>
      </c>
      <c r="C54" s="532" t="s">
        <v>703</v>
      </c>
      <c r="D54" s="535">
        <v>1131484948</v>
      </c>
      <c r="E54" s="538">
        <v>4944979719</v>
      </c>
      <c r="F54" s="529" t="s">
        <v>702</v>
      </c>
      <c r="G54" s="528" t="s">
        <v>65</v>
      </c>
      <c r="H54" s="528" t="s">
        <v>701</v>
      </c>
      <c r="I54" s="526" t="s">
        <v>700</v>
      </c>
      <c r="J54" s="526" t="s">
        <v>700</v>
      </c>
      <c r="K54" s="527" t="s">
        <v>700</v>
      </c>
      <c r="L54" s="527" t="s">
        <v>700</v>
      </c>
      <c r="M54" s="527" t="s">
        <v>700</v>
      </c>
      <c r="N54" s="539">
        <v>43252</v>
      </c>
    </row>
    <row r="55" spans="1:14" s="525" customFormat="1" ht="110.25" customHeight="1" x14ac:dyDescent="0.25">
      <c r="A55" s="534" t="s">
        <v>705</v>
      </c>
      <c r="B55" s="536" t="s">
        <v>712</v>
      </c>
      <c r="C55" s="532" t="s">
        <v>703</v>
      </c>
      <c r="D55" s="535">
        <v>90000000</v>
      </c>
      <c r="E55" s="538"/>
      <c r="F55" s="529" t="s">
        <v>702</v>
      </c>
      <c r="G55" s="528" t="s">
        <v>65</v>
      </c>
      <c r="H55" s="528" t="s">
        <v>701</v>
      </c>
      <c r="I55" s="528" t="s">
        <v>7</v>
      </c>
      <c r="J55" s="528" t="s">
        <v>7</v>
      </c>
      <c r="K55" s="528" t="s">
        <v>10</v>
      </c>
      <c r="L55" s="528" t="s">
        <v>10</v>
      </c>
      <c r="M55" s="528" t="s">
        <v>10</v>
      </c>
      <c r="N55" s="537" t="s">
        <v>15</v>
      </c>
    </row>
    <row r="56" spans="1:14" s="525" customFormat="1" ht="110.25" customHeight="1" x14ac:dyDescent="0.25">
      <c r="A56" s="534" t="s">
        <v>705</v>
      </c>
      <c r="B56" s="536" t="s">
        <v>712</v>
      </c>
      <c r="C56" s="532" t="s">
        <v>703</v>
      </c>
      <c r="D56" s="535">
        <v>20000000</v>
      </c>
      <c r="E56" s="538"/>
      <c r="F56" s="529" t="s">
        <v>702</v>
      </c>
      <c r="G56" s="528" t="s">
        <v>65</v>
      </c>
      <c r="H56" s="528" t="s">
        <v>701</v>
      </c>
      <c r="I56" s="528" t="s">
        <v>9</v>
      </c>
      <c r="J56" s="528" t="s">
        <v>11</v>
      </c>
      <c r="K56" s="528" t="s">
        <v>15</v>
      </c>
      <c r="L56" s="528" t="s">
        <v>15</v>
      </c>
      <c r="M56" s="528" t="s">
        <v>15</v>
      </c>
      <c r="N56" s="537">
        <v>44552</v>
      </c>
    </row>
    <row r="57" spans="1:14" s="525" customFormat="1" ht="120" customHeight="1" x14ac:dyDescent="0.25">
      <c r="A57" s="534" t="s">
        <v>705</v>
      </c>
      <c r="B57" s="536" t="s">
        <v>711</v>
      </c>
      <c r="C57" s="532" t="s">
        <v>703</v>
      </c>
      <c r="D57" s="535">
        <v>3144778886</v>
      </c>
      <c r="E57" s="538">
        <v>13244353198</v>
      </c>
      <c r="F57" s="529" t="s">
        <v>702</v>
      </c>
      <c r="G57" s="528" t="s">
        <v>65</v>
      </c>
      <c r="H57" s="528" t="s">
        <v>701</v>
      </c>
      <c r="I57" s="528" t="s">
        <v>700</v>
      </c>
      <c r="J57" s="528" t="s">
        <v>700</v>
      </c>
      <c r="K57" s="528" t="s">
        <v>700</v>
      </c>
      <c r="L57" s="528" t="s">
        <v>700</v>
      </c>
      <c r="M57" s="528" t="s">
        <v>700</v>
      </c>
      <c r="N57" s="537">
        <v>43252</v>
      </c>
    </row>
    <row r="58" spans="1:14" s="525" customFormat="1" ht="126.75" customHeight="1" x14ac:dyDescent="0.25">
      <c r="A58" s="534" t="s">
        <v>705</v>
      </c>
      <c r="B58" s="536" t="s">
        <v>711</v>
      </c>
      <c r="C58" s="532" t="s">
        <v>703</v>
      </c>
      <c r="D58" s="535">
        <v>2500000000</v>
      </c>
      <c r="E58" s="538"/>
      <c r="F58" s="529" t="s">
        <v>702</v>
      </c>
      <c r="G58" s="528" t="s">
        <v>65</v>
      </c>
      <c r="H58" s="528" t="s">
        <v>701</v>
      </c>
      <c r="I58" s="528" t="s">
        <v>7</v>
      </c>
      <c r="J58" s="528" t="s">
        <v>7</v>
      </c>
      <c r="K58" s="528" t="s">
        <v>10</v>
      </c>
      <c r="L58" s="528" t="s">
        <v>10</v>
      </c>
      <c r="M58" s="528" t="s">
        <v>10</v>
      </c>
      <c r="N58" s="537">
        <v>43435</v>
      </c>
    </row>
    <row r="59" spans="1:14" s="525" customFormat="1" ht="132" customHeight="1" x14ac:dyDescent="0.25">
      <c r="A59" s="534" t="s">
        <v>705</v>
      </c>
      <c r="B59" s="536" t="s">
        <v>711</v>
      </c>
      <c r="C59" s="532" t="s">
        <v>703</v>
      </c>
      <c r="D59" s="535">
        <v>200000000</v>
      </c>
      <c r="E59" s="538"/>
      <c r="F59" s="529" t="s">
        <v>702</v>
      </c>
      <c r="G59" s="528" t="s">
        <v>65</v>
      </c>
      <c r="H59" s="528" t="s">
        <v>701</v>
      </c>
      <c r="I59" s="528" t="s">
        <v>9</v>
      </c>
      <c r="J59" s="528" t="s">
        <v>11</v>
      </c>
      <c r="K59" s="528" t="s">
        <v>15</v>
      </c>
      <c r="L59" s="528" t="s">
        <v>15</v>
      </c>
      <c r="M59" s="528" t="s">
        <v>15</v>
      </c>
      <c r="N59" s="537">
        <v>44552</v>
      </c>
    </row>
    <row r="60" spans="1:14" s="525" customFormat="1" ht="48" x14ac:dyDescent="0.25">
      <c r="A60" s="534" t="s">
        <v>705</v>
      </c>
      <c r="B60" s="536" t="s">
        <v>710</v>
      </c>
      <c r="C60" s="532" t="s">
        <v>703</v>
      </c>
      <c r="D60" s="535">
        <v>800000000</v>
      </c>
      <c r="E60" s="529" t="s">
        <v>193</v>
      </c>
      <c r="F60" s="529" t="s">
        <v>702</v>
      </c>
      <c r="G60" s="528" t="s">
        <v>65</v>
      </c>
      <c r="H60" s="528" t="s">
        <v>701</v>
      </c>
      <c r="I60" s="526" t="s">
        <v>6</v>
      </c>
      <c r="J60" s="526" t="s">
        <v>6</v>
      </c>
      <c r="K60" s="527" t="s">
        <v>10</v>
      </c>
      <c r="L60" s="527" t="s">
        <v>10</v>
      </c>
      <c r="M60" s="527" t="s">
        <v>10</v>
      </c>
      <c r="N60" s="526" t="s">
        <v>14</v>
      </c>
    </row>
    <row r="61" spans="1:14" s="525" customFormat="1" ht="38.25" x14ac:dyDescent="0.25">
      <c r="A61" s="534" t="s">
        <v>705</v>
      </c>
      <c r="B61" s="536" t="s">
        <v>709</v>
      </c>
      <c r="C61" s="532" t="s">
        <v>703</v>
      </c>
      <c r="D61" s="535">
        <v>400000000</v>
      </c>
      <c r="E61" s="529" t="s">
        <v>193</v>
      </c>
      <c r="F61" s="529" t="s">
        <v>702</v>
      </c>
      <c r="G61" s="528" t="s">
        <v>65</v>
      </c>
      <c r="H61" s="528" t="s">
        <v>701</v>
      </c>
      <c r="I61" s="526" t="s">
        <v>6</v>
      </c>
      <c r="J61" s="526" t="s">
        <v>6</v>
      </c>
      <c r="K61" s="527" t="s">
        <v>10</v>
      </c>
      <c r="L61" s="527" t="s">
        <v>10</v>
      </c>
      <c r="M61" s="527" t="s">
        <v>10</v>
      </c>
      <c r="N61" s="526" t="s">
        <v>14</v>
      </c>
    </row>
    <row r="62" spans="1:14" s="525" customFormat="1" ht="48" x14ac:dyDescent="0.25">
      <c r="A62" s="534" t="s">
        <v>705</v>
      </c>
      <c r="B62" s="536" t="s">
        <v>708</v>
      </c>
      <c r="C62" s="532" t="s">
        <v>703</v>
      </c>
      <c r="D62" s="535">
        <v>420000000</v>
      </c>
      <c r="E62" s="529" t="s">
        <v>193</v>
      </c>
      <c r="F62" s="529" t="s">
        <v>702</v>
      </c>
      <c r="G62" s="528" t="s">
        <v>65</v>
      </c>
      <c r="H62" s="528" t="s">
        <v>701</v>
      </c>
      <c r="I62" s="526" t="s">
        <v>6</v>
      </c>
      <c r="J62" s="526" t="s">
        <v>6</v>
      </c>
      <c r="K62" s="527" t="s">
        <v>10</v>
      </c>
      <c r="L62" s="527" t="s">
        <v>10</v>
      </c>
      <c r="M62" s="527" t="s">
        <v>10</v>
      </c>
      <c r="N62" s="526" t="s">
        <v>14</v>
      </c>
    </row>
    <row r="63" spans="1:14" s="525" customFormat="1" ht="38.25" x14ac:dyDescent="0.25">
      <c r="A63" s="534" t="s">
        <v>705</v>
      </c>
      <c r="B63" s="536" t="s">
        <v>707</v>
      </c>
      <c r="C63" s="532" t="s">
        <v>703</v>
      </c>
      <c r="D63" s="535">
        <v>400000000</v>
      </c>
      <c r="E63" s="529" t="s">
        <v>193</v>
      </c>
      <c r="F63" s="529" t="s">
        <v>702</v>
      </c>
      <c r="G63" s="528" t="s">
        <v>65</v>
      </c>
      <c r="H63" s="528" t="s">
        <v>701</v>
      </c>
      <c r="I63" s="526" t="s">
        <v>6</v>
      </c>
      <c r="J63" s="526" t="s">
        <v>6</v>
      </c>
      <c r="K63" s="527" t="s">
        <v>10</v>
      </c>
      <c r="L63" s="527" t="s">
        <v>10</v>
      </c>
      <c r="M63" s="527" t="s">
        <v>10</v>
      </c>
      <c r="N63" s="526" t="s">
        <v>14</v>
      </c>
    </row>
    <row r="64" spans="1:14" s="525" customFormat="1" ht="60" x14ac:dyDescent="0.25">
      <c r="A64" s="534" t="s">
        <v>705</v>
      </c>
      <c r="B64" s="536" t="s">
        <v>706</v>
      </c>
      <c r="C64" s="532" t="s">
        <v>703</v>
      </c>
      <c r="D64" s="535">
        <v>200000000</v>
      </c>
      <c r="E64" s="529" t="s">
        <v>193</v>
      </c>
      <c r="F64" s="529" t="s">
        <v>702</v>
      </c>
      <c r="G64" s="528" t="s">
        <v>65</v>
      </c>
      <c r="H64" s="528" t="s">
        <v>701</v>
      </c>
      <c r="I64" s="526" t="s">
        <v>6</v>
      </c>
      <c r="J64" s="526" t="s">
        <v>6</v>
      </c>
      <c r="K64" s="527" t="s">
        <v>10</v>
      </c>
      <c r="L64" s="527" t="s">
        <v>10</v>
      </c>
      <c r="M64" s="527" t="s">
        <v>10</v>
      </c>
      <c r="N64" s="526" t="s">
        <v>14</v>
      </c>
    </row>
    <row r="65" spans="1:14" s="525" customFormat="1" ht="75" x14ac:dyDescent="0.25">
      <c r="A65" s="534" t="s">
        <v>705</v>
      </c>
      <c r="B65" s="533" t="s">
        <v>704</v>
      </c>
      <c r="C65" s="532" t="s">
        <v>703</v>
      </c>
      <c r="D65" s="531">
        <v>898736166</v>
      </c>
      <c r="E65" s="530" t="s">
        <v>700</v>
      </c>
      <c r="F65" s="529" t="s">
        <v>702</v>
      </c>
      <c r="G65" s="528" t="s">
        <v>65</v>
      </c>
      <c r="H65" s="528" t="s">
        <v>701</v>
      </c>
      <c r="I65" s="526" t="s">
        <v>6</v>
      </c>
      <c r="J65" s="526" t="s">
        <v>6</v>
      </c>
      <c r="K65" s="527" t="s">
        <v>10</v>
      </c>
      <c r="L65" s="527" t="s">
        <v>10</v>
      </c>
      <c r="M65" s="527" t="s">
        <v>10</v>
      </c>
      <c r="N65" s="526" t="s">
        <v>14</v>
      </c>
    </row>
    <row r="66" spans="1:14" x14ac:dyDescent="0.25">
      <c r="D66" s="524">
        <f>SUM(D8:D65)</f>
        <v>88366275895</v>
      </c>
    </row>
    <row r="67" spans="1:14" x14ac:dyDescent="0.25">
      <c r="D67" s="523"/>
    </row>
    <row r="71" spans="1:14" x14ac:dyDescent="0.25">
      <c r="D71" s="523"/>
    </row>
    <row r="73" spans="1:14" x14ac:dyDescent="0.25">
      <c r="B73" s="522"/>
    </row>
    <row r="74" spans="1:14" x14ac:dyDescent="0.25">
      <c r="B74" s="522"/>
    </row>
    <row r="75" spans="1:14" x14ac:dyDescent="0.25">
      <c r="B75" s="522"/>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86"/>
  <sheetViews>
    <sheetView topLeftCell="A4" workbookViewId="0">
      <selection activeCell="E89" sqref="E89"/>
    </sheetView>
  </sheetViews>
  <sheetFormatPr baseColWidth="10" defaultRowHeight="15" x14ac:dyDescent="0.25"/>
  <cols>
    <col min="1" max="1" width="41.85546875" style="135" customWidth="1"/>
    <col min="2" max="2" width="29.140625" style="135" customWidth="1"/>
    <col min="3" max="3" width="18" style="135" customWidth="1"/>
    <col min="4" max="4" width="19.140625" style="135" customWidth="1"/>
    <col min="5" max="5" width="35" style="135" customWidth="1"/>
    <col min="6" max="6" width="35.140625" style="135" customWidth="1"/>
    <col min="7" max="7" width="17" style="135" customWidth="1"/>
    <col min="8" max="8" width="18.7109375" style="135" customWidth="1"/>
    <col min="9" max="9" width="24.28515625" style="135" customWidth="1"/>
    <col min="10" max="10" width="25.7109375" style="135" customWidth="1"/>
    <col min="11" max="11" width="20.5703125" style="135" customWidth="1"/>
    <col min="12" max="12" width="17.5703125" style="135" customWidth="1"/>
    <col min="13" max="13" width="18.140625" style="135" customWidth="1"/>
    <col min="14" max="14" width="19" style="135" customWidth="1"/>
    <col min="15" max="16384" width="11.42578125" style="135"/>
  </cols>
  <sheetData>
    <row r="3" spans="1:14" ht="78.75" customHeight="1" x14ac:dyDescent="0.25">
      <c r="A3" s="1670" t="s">
        <v>181</v>
      </c>
      <c r="B3" s="1671"/>
      <c r="C3" s="1671"/>
      <c r="D3" s="1671"/>
      <c r="E3" s="1671"/>
      <c r="F3" s="1671"/>
      <c r="G3" s="1671"/>
      <c r="H3" s="1671"/>
      <c r="I3" s="1671"/>
      <c r="J3" s="1671"/>
      <c r="K3" s="1671"/>
      <c r="L3" s="1671"/>
      <c r="M3" s="1671"/>
      <c r="N3" s="1671"/>
    </row>
    <row r="4" spans="1:14" ht="15.75" thickBot="1" x14ac:dyDescent="0.3">
      <c r="A4" s="136"/>
      <c r="B4" s="136"/>
      <c r="C4" s="136"/>
      <c r="D4" s="136"/>
      <c r="E4" s="136"/>
      <c r="F4" s="136"/>
      <c r="G4" s="136"/>
      <c r="H4" s="136"/>
      <c r="I4" s="136"/>
      <c r="J4" s="136"/>
      <c r="K4" s="136"/>
      <c r="L4" s="136"/>
      <c r="M4" s="136"/>
      <c r="N4" s="136"/>
    </row>
    <row r="5" spans="1:14" ht="15.75" thickBot="1" x14ac:dyDescent="0.3">
      <c r="A5" s="1878" t="s">
        <v>41</v>
      </c>
      <c r="B5" s="1879" t="s">
        <v>42</v>
      </c>
      <c r="C5" s="1878" t="s">
        <v>43</v>
      </c>
      <c r="D5" s="1878" t="s">
        <v>182</v>
      </c>
      <c r="E5" s="1882" t="s">
        <v>183</v>
      </c>
      <c r="F5" s="1878" t="s">
        <v>184</v>
      </c>
      <c r="G5" s="1879" t="s">
        <v>185</v>
      </c>
      <c r="H5" s="1879" t="s">
        <v>186</v>
      </c>
      <c r="I5" s="1884" t="s">
        <v>49</v>
      </c>
      <c r="J5" s="1885"/>
      <c r="K5" s="1885"/>
      <c r="L5" s="1885"/>
      <c r="M5" s="1885"/>
      <c r="N5" s="1886"/>
    </row>
    <row r="6" spans="1:14" ht="15.75" thickBot="1" x14ac:dyDescent="0.3">
      <c r="A6" s="1878"/>
      <c r="B6" s="1880"/>
      <c r="C6" s="1878"/>
      <c r="D6" s="1878"/>
      <c r="E6" s="1883"/>
      <c r="F6" s="1878"/>
      <c r="G6" s="1881"/>
      <c r="H6" s="1881"/>
      <c r="I6" s="1887"/>
      <c r="J6" s="1888"/>
      <c r="K6" s="1888"/>
      <c r="L6" s="1888"/>
      <c r="M6" s="1888"/>
      <c r="N6" s="1889"/>
    </row>
    <row r="7" spans="1:14" ht="51.75" thickBot="1" x14ac:dyDescent="0.3">
      <c r="A7" s="1878"/>
      <c r="B7" s="1881"/>
      <c r="C7" s="1878"/>
      <c r="D7" s="1878"/>
      <c r="E7" s="137" t="s">
        <v>50</v>
      </c>
      <c r="F7" s="138" t="s">
        <v>51</v>
      </c>
      <c r="G7" s="138" t="s">
        <v>52</v>
      </c>
      <c r="H7" s="138" t="s">
        <v>53</v>
      </c>
      <c r="I7" s="139" t="s">
        <v>54</v>
      </c>
      <c r="J7" s="139" t="s">
        <v>187</v>
      </c>
      <c r="K7" s="139" t="s">
        <v>188</v>
      </c>
      <c r="L7" s="139" t="s">
        <v>59</v>
      </c>
      <c r="M7" s="137" t="s">
        <v>189</v>
      </c>
      <c r="N7" s="137" t="s">
        <v>190</v>
      </c>
    </row>
    <row r="8" spans="1:14" ht="51" x14ac:dyDescent="0.25">
      <c r="A8" s="247" t="s">
        <v>377</v>
      </c>
      <c r="B8" s="248" t="s">
        <v>378</v>
      </c>
      <c r="C8" s="249" t="s">
        <v>379</v>
      </c>
      <c r="D8" s="250">
        <v>7725000000</v>
      </c>
      <c r="E8" s="251">
        <v>4883051308</v>
      </c>
      <c r="F8" s="252" t="s">
        <v>380</v>
      </c>
      <c r="G8" s="255" t="s">
        <v>65</v>
      </c>
      <c r="H8" s="140" t="s">
        <v>381</v>
      </c>
      <c r="I8" s="142"/>
      <c r="J8" s="142"/>
      <c r="K8" s="142"/>
      <c r="L8" s="142"/>
      <c r="M8" s="143"/>
      <c r="N8" s="144" t="s">
        <v>10</v>
      </c>
    </row>
    <row r="9" spans="1:14" ht="51" x14ac:dyDescent="0.25">
      <c r="A9" s="145" t="s">
        <v>377</v>
      </c>
      <c r="B9" s="146" t="s">
        <v>378</v>
      </c>
      <c r="C9" s="147" t="s">
        <v>382</v>
      </c>
      <c r="D9" s="148">
        <v>8111250000000</v>
      </c>
      <c r="E9" s="254" t="s">
        <v>483</v>
      </c>
      <c r="F9" s="253" t="s">
        <v>380</v>
      </c>
      <c r="G9" s="141" t="s">
        <v>65</v>
      </c>
      <c r="H9" s="253" t="s">
        <v>381</v>
      </c>
      <c r="I9" s="256" t="s">
        <v>14</v>
      </c>
      <c r="J9" s="257" t="s">
        <v>14</v>
      </c>
      <c r="K9" s="257" t="s">
        <v>15</v>
      </c>
      <c r="L9" s="257" t="s">
        <v>15</v>
      </c>
      <c r="M9" s="258" t="s">
        <v>15</v>
      </c>
      <c r="N9" s="259">
        <v>43800</v>
      </c>
    </row>
    <row r="10" spans="1:14" ht="77.25" thickBot="1" x14ac:dyDescent="0.3">
      <c r="A10" s="150" t="s">
        <v>383</v>
      </c>
      <c r="B10" s="146" t="s">
        <v>384</v>
      </c>
      <c r="C10" s="147" t="s">
        <v>230</v>
      </c>
      <c r="D10" s="151">
        <v>500000000</v>
      </c>
      <c r="E10" s="152" t="s">
        <v>193</v>
      </c>
      <c r="F10" s="149" t="s">
        <v>385</v>
      </c>
      <c r="G10" s="153" t="s">
        <v>65</v>
      </c>
      <c r="H10" s="149" t="s">
        <v>381</v>
      </c>
      <c r="I10" s="140" t="s">
        <v>7</v>
      </c>
      <c r="J10" s="149" t="s">
        <v>9</v>
      </c>
      <c r="K10" s="140" t="s">
        <v>9</v>
      </c>
      <c r="L10" s="140" t="s">
        <v>10</v>
      </c>
      <c r="M10" s="154" t="s">
        <v>10</v>
      </c>
      <c r="N10" s="155" t="s">
        <v>14</v>
      </c>
    </row>
    <row r="11" spans="1:14" ht="77.25" thickBot="1" x14ac:dyDescent="0.3">
      <c r="A11" s="156" t="s">
        <v>386</v>
      </c>
      <c r="B11" s="146" t="s">
        <v>387</v>
      </c>
      <c r="C11" s="147" t="s">
        <v>230</v>
      </c>
      <c r="D11" s="151">
        <v>800000000</v>
      </c>
      <c r="E11" s="152" t="s">
        <v>193</v>
      </c>
      <c r="F11" s="157" t="s">
        <v>385</v>
      </c>
      <c r="G11" s="153" t="s">
        <v>65</v>
      </c>
      <c r="H11" s="157" t="s">
        <v>381</v>
      </c>
      <c r="I11" s="140" t="s">
        <v>7</v>
      </c>
      <c r="J11" s="149" t="s">
        <v>9</v>
      </c>
      <c r="K11" s="140" t="s">
        <v>9</v>
      </c>
      <c r="L11" s="140" t="s">
        <v>10</v>
      </c>
      <c r="M11" s="154" t="s">
        <v>10</v>
      </c>
      <c r="N11" s="155" t="s">
        <v>14</v>
      </c>
    </row>
    <row r="12" spans="1:14" ht="77.25" thickBot="1" x14ac:dyDescent="0.3">
      <c r="A12" s="158" t="s">
        <v>388</v>
      </c>
      <c r="B12" s="146" t="s">
        <v>191</v>
      </c>
      <c r="C12" s="147" t="s">
        <v>230</v>
      </c>
      <c r="D12" s="151">
        <v>1800000000</v>
      </c>
      <c r="E12" s="152" t="s">
        <v>193</v>
      </c>
      <c r="F12" s="157" t="s">
        <v>385</v>
      </c>
      <c r="G12" s="153" t="s">
        <v>65</v>
      </c>
      <c r="H12" s="157" t="s">
        <v>381</v>
      </c>
      <c r="I12" s="140" t="s">
        <v>7</v>
      </c>
      <c r="J12" s="149" t="s">
        <v>9</v>
      </c>
      <c r="K12" s="140" t="s">
        <v>9</v>
      </c>
      <c r="L12" s="140" t="s">
        <v>10</v>
      </c>
      <c r="M12" s="154" t="s">
        <v>10</v>
      </c>
      <c r="N12" s="155" t="s">
        <v>14</v>
      </c>
    </row>
    <row r="13" spans="1:14" ht="51.75" thickBot="1" x14ac:dyDescent="0.3">
      <c r="A13" s="150" t="s">
        <v>389</v>
      </c>
      <c r="B13" s="146" t="s">
        <v>390</v>
      </c>
      <c r="C13" s="147" t="s">
        <v>230</v>
      </c>
      <c r="D13" s="151">
        <v>2835000000</v>
      </c>
      <c r="E13" s="152" t="s">
        <v>193</v>
      </c>
      <c r="F13" s="140" t="s">
        <v>391</v>
      </c>
      <c r="G13" s="153" t="s">
        <v>65</v>
      </c>
      <c r="H13" s="157" t="s">
        <v>381</v>
      </c>
      <c r="I13" s="140" t="s">
        <v>5</v>
      </c>
      <c r="J13" s="149" t="s">
        <v>5</v>
      </c>
      <c r="K13" s="140" t="s">
        <v>6</v>
      </c>
      <c r="L13" s="140" t="s">
        <v>7</v>
      </c>
      <c r="M13" s="154" t="s">
        <v>7</v>
      </c>
      <c r="N13" s="155" t="s">
        <v>15</v>
      </c>
    </row>
    <row r="14" spans="1:14" ht="51.75" thickBot="1" x14ac:dyDescent="0.3">
      <c r="A14" s="150" t="s">
        <v>392</v>
      </c>
      <c r="B14" s="146" t="s">
        <v>393</v>
      </c>
      <c r="C14" s="147" t="s">
        <v>230</v>
      </c>
      <c r="D14" s="159">
        <v>585000000</v>
      </c>
      <c r="E14" s="152" t="s">
        <v>193</v>
      </c>
      <c r="F14" s="140" t="s">
        <v>391</v>
      </c>
      <c r="G14" s="153" t="s">
        <v>65</v>
      </c>
      <c r="H14" s="157" t="s">
        <v>381</v>
      </c>
      <c r="I14" s="140" t="s">
        <v>5</v>
      </c>
      <c r="J14" s="149" t="s">
        <v>5</v>
      </c>
      <c r="K14" s="140" t="s">
        <v>6</v>
      </c>
      <c r="L14" s="140" t="s">
        <v>7</v>
      </c>
      <c r="M14" s="154" t="s">
        <v>7</v>
      </c>
      <c r="N14" s="155" t="s">
        <v>15</v>
      </c>
    </row>
    <row r="15" spans="1:14" ht="51.75" thickBot="1" x14ac:dyDescent="0.3">
      <c r="A15" s="160" t="s">
        <v>394</v>
      </c>
      <c r="B15" s="146" t="s">
        <v>395</v>
      </c>
      <c r="C15" s="147" t="s">
        <v>192</v>
      </c>
      <c r="D15" s="161">
        <v>10000000</v>
      </c>
      <c r="E15" s="152" t="s">
        <v>193</v>
      </c>
      <c r="F15" s="140" t="s">
        <v>391</v>
      </c>
      <c r="G15" s="153" t="s">
        <v>65</v>
      </c>
      <c r="H15" s="157" t="s">
        <v>381</v>
      </c>
      <c r="I15" s="140" t="s">
        <v>5</v>
      </c>
      <c r="J15" s="149" t="s">
        <v>5</v>
      </c>
      <c r="K15" s="140" t="s">
        <v>6</v>
      </c>
      <c r="L15" s="140" t="s">
        <v>7</v>
      </c>
      <c r="M15" s="154" t="s">
        <v>7</v>
      </c>
      <c r="N15" s="155" t="s">
        <v>15</v>
      </c>
    </row>
    <row r="16" spans="1:14" ht="51.75" thickBot="1" x14ac:dyDescent="0.3">
      <c r="A16" s="160" t="s">
        <v>396</v>
      </c>
      <c r="B16" s="146" t="s">
        <v>397</v>
      </c>
      <c r="C16" s="147" t="s">
        <v>192</v>
      </c>
      <c r="D16" s="161">
        <v>10000000</v>
      </c>
      <c r="E16" s="152" t="s">
        <v>193</v>
      </c>
      <c r="F16" s="140" t="s">
        <v>391</v>
      </c>
      <c r="G16" s="153" t="s">
        <v>65</v>
      </c>
      <c r="H16" s="157" t="s">
        <v>381</v>
      </c>
      <c r="I16" s="140" t="s">
        <v>5</v>
      </c>
      <c r="J16" s="149" t="s">
        <v>5</v>
      </c>
      <c r="K16" s="140" t="s">
        <v>6</v>
      </c>
      <c r="L16" s="140" t="s">
        <v>7</v>
      </c>
      <c r="M16" s="154" t="s">
        <v>7</v>
      </c>
      <c r="N16" s="155" t="s">
        <v>15</v>
      </c>
    </row>
    <row r="17" spans="1:14" ht="51.75" thickBot="1" x14ac:dyDescent="0.3">
      <c r="A17" s="160" t="s">
        <v>398</v>
      </c>
      <c r="B17" s="146" t="s">
        <v>399</v>
      </c>
      <c r="C17" s="147" t="s">
        <v>230</v>
      </c>
      <c r="D17" s="159">
        <v>500000000</v>
      </c>
      <c r="E17" s="152" t="s">
        <v>193</v>
      </c>
      <c r="F17" s="140" t="s">
        <v>391</v>
      </c>
      <c r="G17" s="153" t="s">
        <v>65</v>
      </c>
      <c r="H17" s="157" t="s">
        <v>381</v>
      </c>
      <c r="I17" s="140" t="s">
        <v>7</v>
      </c>
      <c r="J17" s="149" t="s">
        <v>9</v>
      </c>
      <c r="K17" s="140" t="s">
        <v>9</v>
      </c>
      <c r="L17" s="140" t="s">
        <v>10</v>
      </c>
      <c r="M17" s="154" t="s">
        <v>10</v>
      </c>
      <c r="N17" s="155" t="s">
        <v>14</v>
      </c>
    </row>
    <row r="18" spans="1:14" ht="51.75" thickBot="1" x14ac:dyDescent="0.3">
      <c r="A18" s="160" t="s">
        <v>400</v>
      </c>
      <c r="B18" s="146" t="s">
        <v>401</v>
      </c>
      <c r="C18" s="147" t="s">
        <v>230</v>
      </c>
      <c r="D18" s="159">
        <v>40000000</v>
      </c>
      <c r="E18" s="152" t="s">
        <v>193</v>
      </c>
      <c r="F18" s="140" t="s">
        <v>391</v>
      </c>
      <c r="G18" s="153" t="s">
        <v>65</v>
      </c>
      <c r="H18" s="157" t="s">
        <v>381</v>
      </c>
      <c r="I18" s="140" t="s">
        <v>7</v>
      </c>
      <c r="J18" s="149" t="s">
        <v>9</v>
      </c>
      <c r="K18" s="140" t="s">
        <v>9</v>
      </c>
      <c r="L18" s="140" t="s">
        <v>10</v>
      </c>
      <c r="M18" s="154" t="s">
        <v>10</v>
      </c>
      <c r="N18" s="155" t="s">
        <v>14</v>
      </c>
    </row>
    <row r="19" spans="1:14" ht="51.75" thickBot="1" x14ac:dyDescent="0.3">
      <c r="A19" s="160" t="s">
        <v>402</v>
      </c>
      <c r="B19" s="162" t="s">
        <v>403</v>
      </c>
      <c r="C19" s="147" t="s">
        <v>230</v>
      </c>
      <c r="D19" s="163">
        <v>70000000</v>
      </c>
      <c r="E19" s="152" t="s">
        <v>193</v>
      </c>
      <c r="F19" s="140" t="s">
        <v>74</v>
      </c>
      <c r="G19" s="153" t="s">
        <v>65</v>
      </c>
      <c r="H19" s="157" t="s">
        <v>381</v>
      </c>
      <c r="I19" s="140" t="s">
        <v>5</v>
      </c>
      <c r="J19" s="149" t="s">
        <v>5</v>
      </c>
      <c r="K19" s="140" t="s">
        <v>6</v>
      </c>
      <c r="L19" s="140" t="s">
        <v>7</v>
      </c>
      <c r="M19" s="154" t="s">
        <v>7</v>
      </c>
      <c r="N19" s="155" t="s">
        <v>15</v>
      </c>
    </row>
    <row r="20" spans="1:14" ht="51" x14ac:dyDescent="0.25">
      <c r="A20" s="160" t="s">
        <v>404</v>
      </c>
      <c r="B20" s="164" t="s">
        <v>405</v>
      </c>
      <c r="C20" s="147" t="s">
        <v>230</v>
      </c>
      <c r="D20" s="165" t="s">
        <v>406</v>
      </c>
      <c r="E20" s="152" t="s">
        <v>193</v>
      </c>
      <c r="F20" s="140" t="s">
        <v>407</v>
      </c>
      <c r="G20" s="153" t="s">
        <v>65</v>
      </c>
      <c r="H20" s="157" t="s">
        <v>381</v>
      </c>
      <c r="I20" s="140" t="s">
        <v>6</v>
      </c>
      <c r="J20" s="149" t="s">
        <v>6</v>
      </c>
      <c r="K20" s="140" t="s">
        <v>7</v>
      </c>
      <c r="L20" s="140" t="s">
        <v>8</v>
      </c>
      <c r="M20" s="154" t="s">
        <v>8</v>
      </c>
      <c r="N20" s="155" t="s">
        <v>14</v>
      </c>
    </row>
    <row r="21" spans="1:14" ht="72" x14ac:dyDescent="0.25">
      <c r="A21" s="150" t="s">
        <v>408</v>
      </c>
      <c r="B21" s="166" t="s">
        <v>409</v>
      </c>
      <c r="C21" s="167" t="s">
        <v>410</v>
      </c>
      <c r="D21" s="168">
        <v>1800000000</v>
      </c>
      <c r="E21" s="152" t="s">
        <v>193</v>
      </c>
      <c r="F21" s="169" t="s">
        <v>411</v>
      </c>
      <c r="G21" s="153" t="s">
        <v>65</v>
      </c>
      <c r="H21" s="169"/>
      <c r="I21" s="170" t="s">
        <v>5</v>
      </c>
      <c r="J21" s="171" t="s">
        <v>6</v>
      </c>
      <c r="K21" s="170" t="s">
        <v>9</v>
      </c>
      <c r="L21" s="170"/>
      <c r="M21" s="170"/>
      <c r="N21" s="172" t="s">
        <v>15</v>
      </c>
    </row>
    <row r="22" spans="1:14" ht="36" x14ac:dyDescent="0.25">
      <c r="A22" s="150" t="s">
        <v>412</v>
      </c>
      <c r="B22" s="166" t="s">
        <v>413</v>
      </c>
      <c r="C22" s="173" t="s">
        <v>72</v>
      </c>
      <c r="D22" s="174">
        <v>1200000000</v>
      </c>
      <c r="E22" s="152" t="s">
        <v>193</v>
      </c>
      <c r="F22" s="169" t="s">
        <v>411</v>
      </c>
      <c r="G22" s="153" t="s">
        <v>65</v>
      </c>
      <c r="H22" s="170"/>
      <c r="I22" s="170" t="s">
        <v>5</v>
      </c>
      <c r="J22" s="171" t="s">
        <v>6</v>
      </c>
      <c r="K22" s="170" t="s">
        <v>9</v>
      </c>
      <c r="L22" s="170" t="s">
        <v>10</v>
      </c>
      <c r="M22" s="170" t="s">
        <v>10</v>
      </c>
      <c r="N22" s="172" t="s">
        <v>15</v>
      </c>
    </row>
    <row r="23" spans="1:14" ht="72" x14ac:dyDescent="0.25">
      <c r="A23" s="150" t="s">
        <v>408</v>
      </c>
      <c r="B23" s="166" t="s">
        <v>409</v>
      </c>
      <c r="C23" s="167" t="s">
        <v>410</v>
      </c>
      <c r="D23" s="168">
        <v>1800000000</v>
      </c>
      <c r="E23" s="152" t="s">
        <v>193</v>
      </c>
      <c r="F23" s="169" t="s">
        <v>411</v>
      </c>
      <c r="G23" s="153" t="s">
        <v>65</v>
      </c>
      <c r="H23" s="169"/>
      <c r="I23" s="170" t="s">
        <v>5</v>
      </c>
      <c r="J23" s="171" t="s">
        <v>6</v>
      </c>
      <c r="K23" s="170" t="s">
        <v>9</v>
      </c>
      <c r="L23" s="170"/>
      <c r="M23" s="170"/>
      <c r="N23" s="172" t="s">
        <v>15</v>
      </c>
    </row>
    <row r="24" spans="1:14" ht="36" x14ac:dyDescent="0.25">
      <c r="A24" s="150" t="s">
        <v>412</v>
      </c>
      <c r="B24" s="166" t="s">
        <v>413</v>
      </c>
      <c r="C24" s="173" t="s">
        <v>72</v>
      </c>
      <c r="D24" s="174">
        <v>1200000000</v>
      </c>
      <c r="E24" s="152" t="s">
        <v>193</v>
      </c>
      <c r="F24" s="169" t="s">
        <v>411</v>
      </c>
      <c r="G24" s="153" t="s">
        <v>65</v>
      </c>
      <c r="H24" s="169"/>
      <c r="I24" s="170" t="s">
        <v>5</v>
      </c>
      <c r="J24" s="171" t="s">
        <v>6</v>
      </c>
      <c r="K24" s="170" t="s">
        <v>9</v>
      </c>
      <c r="L24" s="170" t="s">
        <v>10</v>
      </c>
      <c r="M24" s="170" t="s">
        <v>10</v>
      </c>
      <c r="N24" s="172" t="s">
        <v>15</v>
      </c>
    </row>
    <row r="25" spans="1:14" ht="96" x14ac:dyDescent="0.25">
      <c r="A25" s="175" t="s">
        <v>414</v>
      </c>
      <c r="B25" s="175" t="s">
        <v>415</v>
      </c>
      <c r="C25" s="176" t="s">
        <v>416</v>
      </c>
      <c r="D25" s="177">
        <v>1300000000</v>
      </c>
      <c r="E25" s="152" t="s">
        <v>193</v>
      </c>
      <c r="F25" s="169" t="s">
        <v>411</v>
      </c>
      <c r="G25" s="153" t="s">
        <v>65</v>
      </c>
      <c r="H25" s="178"/>
      <c r="I25" s="179" t="s">
        <v>5</v>
      </c>
      <c r="J25" s="180" t="s">
        <v>6</v>
      </c>
      <c r="K25" s="179" t="s">
        <v>9</v>
      </c>
      <c r="L25" s="179" t="s">
        <v>417</v>
      </c>
      <c r="M25" s="179" t="s">
        <v>10</v>
      </c>
      <c r="N25" s="181" t="s">
        <v>418</v>
      </c>
    </row>
    <row r="26" spans="1:14" ht="96" x14ac:dyDescent="0.25">
      <c r="A26" s="182" t="s">
        <v>419</v>
      </c>
      <c r="B26" s="182" t="s">
        <v>420</v>
      </c>
      <c r="C26" s="176" t="s">
        <v>416</v>
      </c>
      <c r="D26" s="183">
        <v>800000000</v>
      </c>
      <c r="E26" s="152" t="s">
        <v>193</v>
      </c>
      <c r="F26" s="169" t="s">
        <v>411</v>
      </c>
      <c r="G26" s="153" t="s">
        <v>65</v>
      </c>
      <c r="H26" s="169"/>
      <c r="I26" s="170" t="s">
        <v>5</v>
      </c>
      <c r="J26" s="171" t="s">
        <v>6</v>
      </c>
      <c r="K26" s="170" t="s">
        <v>9</v>
      </c>
      <c r="L26" s="170" t="s">
        <v>10</v>
      </c>
      <c r="M26" s="170" t="s">
        <v>10</v>
      </c>
      <c r="N26" s="172" t="s">
        <v>15</v>
      </c>
    </row>
    <row r="27" spans="1:14" ht="48" x14ac:dyDescent="0.25">
      <c r="A27" s="182" t="s">
        <v>421</v>
      </c>
      <c r="B27" s="182" t="s">
        <v>422</v>
      </c>
      <c r="C27" s="184" t="s">
        <v>192</v>
      </c>
      <c r="D27" s="183">
        <v>57000000</v>
      </c>
      <c r="E27" s="152" t="s">
        <v>193</v>
      </c>
      <c r="F27" s="169" t="s">
        <v>411</v>
      </c>
      <c r="G27" s="153" t="s">
        <v>65</v>
      </c>
      <c r="H27" s="169"/>
      <c r="I27" s="170" t="s">
        <v>5</v>
      </c>
      <c r="J27" s="171" t="s">
        <v>6</v>
      </c>
      <c r="K27" s="170" t="s">
        <v>9</v>
      </c>
      <c r="L27" s="170" t="s">
        <v>10</v>
      </c>
      <c r="M27" s="170" t="s">
        <v>10</v>
      </c>
      <c r="N27" s="172" t="s">
        <v>15</v>
      </c>
    </row>
    <row r="28" spans="1:14" ht="36" x14ac:dyDescent="0.25">
      <c r="A28" s="182" t="s">
        <v>423</v>
      </c>
      <c r="B28" s="182" t="s">
        <v>423</v>
      </c>
      <c r="C28" s="184" t="s">
        <v>192</v>
      </c>
      <c r="D28" s="183">
        <v>300000000</v>
      </c>
      <c r="E28" s="152" t="s">
        <v>193</v>
      </c>
      <c r="F28" s="169" t="s">
        <v>411</v>
      </c>
      <c r="G28" s="153" t="s">
        <v>65</v>
      </c>
      <c r="H28" s="169"/>
      <c r="I28" s="170" t="s">
        <v>5</v>
      </c>
      <c r="J28" s="171" t="s">
        <v>6</v>
      </c>
      <c r="K28" s="170" t="s">
        <v>9</v>
      </c>
      <c r="L28" s="170" t="s">
        <v>10</v>
      </c>
      <c r="M28" s="170" t="s">
        <v>10</v>
      </c>
      <c r="N28" s="172" t="s">
        <v>15</v>
      </c>
    </row>
    <row r="29" spans="1:14" ht="72.75" x14ac:dyDescent="0.25">
      <c r="A29" s="185" t="s">
        <v>424</v>
      </c>
      <c r="B29" s="186" t="s">
        <v>424</v>
      </c>
      <c r="C29" s="173" t="s">
        <v>425</v>
      </c>
      <c r="D29" s="187">
        <v>35790206874</v>
      </c>
      <c r="E29" s="152"/>
      <c r="F29" s="169" t="s">
        <v>411</v>
      </c>
      <c r="G29" s="153" t="s">
        <v>65</v>
      </c>
      <c r="H29" s="169" t="s">
        <v>426</v>
      </c>
      <c r="I29" s="170" t="s">
        <v>5</v>
      </c>
      <c r="J29" s="170" t="s">
        <v>11</v>
      </c>
      <c r="K29" s="170" t="s">
        <v>9</v>
      </c>
      <c r="L29" s="170" t="s">
        <v>10</v>
      </c>
      <c r="M29" s="170" t="s">
        <v>10</v>
      </c>
      <c r="N29" s="172" t="s">
        <v>15</v>
      </c>
    </row>
    <row r="30" spans="1:14" ht="96" x14ac:dyDescent="0.25">
      <c r="A30" s="182" t="s">
        <v>427</v>
      </c>
      <c r="B30" s="182" t="s">
        <v>427</v>
      </c>
      <c r="C30" s="173" t="s">
        <v>192</v>
      </c>
      <c r="D30" s="187">
        <v>6985000000</v>
      </c>
      <c r="E30" s="152"/>
      <c r="F30" s="169" t="s">
        <v>411</v>
      </c>
      <c r="G30" s="153" t="s">
        <v>65</v>
      </c>
      <c r="H30" s="169" t="s">
        <v>426</v>
      </c>
      <c r="I30" s="170" t="s">
        <v>428</v>
      </c>
      <c r="J30" s="171" t="s">
        <v>11</v>
      </c>
      <c r="K30" s="170" t="s">
        <v>9</v>
      </c>
      <c r="L30" s="170" t="s">
        <v>10</v>
      </c>
      <c r="M30" s="170" t="s">
        <v>10</v>
      </c>
      <c r="N30" s="172" t="s">
        <v>15</v>
      </c>
    </row>
    <row r="31" spans="1:14" ht="48" x14ac:dyDescent="0.25">
      <c r="A31" s="182" t="s">
        <v>429</v>
      </c>
      <c r="B31" s="182" t="s">
        <v>429</v>
      </c>
      <c r="C31" s="173" t="s">
        <v>192</v>
      </c>
      <c r="D31" s="187">
        <v>938000000</v>
      </c>
      <c r="E31" s="152" t="s">
        <v>193</v>
      </c>
      <c r="F31" s="169" t="s">
        <v>430</v>
      </c>
      <c r="G31" s="153" t="s">
        <v>65</v>
      </c>
      <c r="H31" s="169" t="s">
        <v>426</v>
      </c>
      <c r="I31" s="170" t="s">
        <v>5</v>
      </c>
      <c r="J31" s="171" t="s">
        <v>4</v>
      </c>
      <c r="K31" s="170" t="s">
        <v>6</v>
      </c>
      <c r="L31" s="170" t="s">
        <v>10</v>
      </c>
      <c r="M31" s="170" t="s">
        <v>10</v>
      </c>
      <c r="N31" s="172" t="s">
        <v>15</v>
      </c>
    </row>
    <row r="32" spans="1:14" ht="36" x14ac:dyDescent="0.25">
      <c r="A32" s="182" t="s">
        <v>431</v>
      </c>
      <c r="B32" s="182" t="s">
        <v>431</v>
      </c>
      <c r="C32" s="173" t="s">
        <v>425</v>
      </c>
      <c r="D32" s="187">
        <v>75000000</v>
      </c>
      <c r="E32" s="152" t="s">
        <v>193</v>
      </c>
      <c r="F32" s="169" t="s">
        <v>432</v>
      </c>
      <c r="G32" s="153" t="s">
        <v>65</v>
      </c>
      <c r="H32" s="169" t="s">
        <v>426</v>
      </c>
      <c r="I32" s="170" t="s">
        <v>433</v>
      </c>
      <c r="J32" s="171" t="s">
        <v>6</v>
      </c>
      <c r="K32" s="170" t="s">
        <v>9</v>
      </c>
      <c r="L32" s="170" t="s">
        <v>10</v>
      </c>
      <c r="M32" s="170" t="s">
        <v>10</v>
      </c>
      <c r="N32" s="172" t="s">
        <v>15</v>
      </c>
    </row>
    <row r="33" spans="1:14" ht="36" x14ac:dyDescent="0.25">
      <c r="A33" s="150" t="s">
        <v>434</v>
      </c>
      <c r="B33" s="150" t="s">
        <v>434</v>
      </c>
      <c r="C33" s="173" t="s">
        <v>193</v>
      </c>
      <c r="D33" s="187">
        <v>301000000</v>
      </c>
      <c r="E33" s="152" t="s">
        <v>193</v>
      </c>
      <c r="F33" s="169" t="s">
        <v>430</v>
      </c>
      <c r="G33" s="153" t="s">
        <v>65</v>
      </c>
      <c r="H33" s="169" t="s">
        <v>426</v>
      </c>
      <c r="I33" s="170" t="s">
        <v>435</v>
      </c>
      <c r="J33" s="170" t="s">
        <v>436</v>
      </c>
      <c r="K33" s="170" t="s">
        <v>9</v>
      </c>
      <c r="L33" s="170" t="s">
        <v>10</v>
      </c>
      <c r="M33" s="170" t="s">
        <v>10</v>
      </c>
      <c r="N33" s="172" t="s">
        <v>15</v>
      </c>
    </row>
    <row r="34" spans="1:14" ht="69" customHeight="1" x14ac:dyDescent="0.25">
      <c r="A34" s="188" t="s">
        <v>437</v>
      </c>
      <c r="B34" s="188" t="s">
        <v>438</v>
      </c>
      <c r="C34" s="189" t="s">
        <v>439</v>
      </c>
      <c r="D34" s="190">
        <v>5268111993</v>
      </c>
      <c r="E34" s="190">
        <v>5268111993</v>
      </c>
      <c r="F34" s="152" t="s">
        <v>440</v>
      </c>
      <c r="G34" s="153" t="s">
        <v>65</v>
      </c>
      <c r="H34" s="153" t="s">
        <v>441</v>
      </c>
      <c r="I34" s="153" t="s">
        <v>442</v>
      </c>
      <c r="J34" s="153" t="s">
        <v>443</v>
      </c>
      <c r="K34" s="153" t="s">
        <v>444</v>
      </c>
      <c r="L34" s="153" t="s">
        <v>444</v>
      </c>
      <c r="M34" s="153" t="s">
        <v>444</v>
      </c>
      <c r="N34" s="153" t="s">
        <v>445</v>
      </c>
    </row>
    <row r="35" spans="1:14" ht="80.25" customHeight="1" x14ac:dyDescent="0.25">
      <c r="A35" s="188" t="s">
        <v>446</v>
      </c>
      <c r="B35" s="188" t="s">
        <v>438</v>
      </c>
      <c r="C35" s="188" t="s">
        <v>439</v>
      </c>
      <c r="D35" s="190">
        <v>5268111993</v>
      </c>
      <c r="E35" s="190">
        <v>5268111993</v>
      </c>
      <c r="F35" s="152" t="s">
        <v>440</v>
      </c>
      <c r="G35" s="153" t="s">
        <v>65</v>
      </c>
      <c r="H35" s="153" t="s">
        <v>441</v>
      </c>
      <c r="I35" s="153" t="s">
        <v>442</v>
      </c>
      <c r="J35" s="153" t="s">
        <v>443</v>
      </c>
      <c r="K35" s="153" t="s">
        <v>444</v>
      </c>
      <c r="L35" s="153" t="s">
        <v>444</v>
      </c>
      <c r="M35" s="153" t="s">
        <v>444</v>
      </c>
      <c r="N35" s="153" t="s">
        <v>445</v>
      </c>
    </row>
    <row r="36" spans="1:14" ht="72" x14ac:dyDescent="0.25">
      <c r="A36" s="191" t="s">
        <v>447</v>
      </c>
      <c r="B36" s="175" t="s">
        <v>448</v>
      </c>
      <c r="C36" s="147" t="s">
        <v>120</v>
      </c>
      <c r="D36" s="183">
        <v>1000000000</v>
      </c>
      <c r="E36" s="152" t="s">
        <v>193</v>
      </c>
      <c r="F36" s="152" t="s">
        <v>449</v>
      </c>
      <c r="G36" s="153" t="s">
        <v>65</v>
      </c>
      <c r="H36" s="178"/>
      <c r="I36" s="179"/>
      <c r="J36" s="152" t="s">
        <v>6</v>
      </c>
      <c r="K36" s="179"/>
      <c r="L36" s="179"/>
      <c r="M36" s="179"/>
      <c r="N36" s="152" t="s">
        <v>12</v>
      </c>
    </row>
    <row r="37" spans="1:14" ht="60" x14ac:dyDescent="0.25">
      <c r="A37" s="188" t="s">
        <v>450</v>
      </c>
      <c r="B37" s="175" t="s">
        <v>451</v>
      </c>
      <c r="C37" s="147" t="s">
        <v>452</v>
      </c>
      <c r="D37" s="183">
        <v>2500000000</v>
      </c>
      <c r="E37" s="152" t="s">
        <v>193</v>
      </c>
      <c r="F37" s="152" t="s">
        <v>449</v>
      </c>
      <c r="G37" s="153" t="s">
        <v>65</v>
      </c>
      <c r="H37" s="169"/>
      <c r="I37" s="170"/>
      <c r="J37" s="152" t="s">
        <v>6</v>
      </c>
      <c r="K37" s="170"/>
      <c r="L37" s="170"/>
      <c r="M37" s="170"/>
      <c r="N37" s="152" t="s">
        <v>12</v>
      </c>
    </row>
    <row r="38" spans="1:14" ht="120" x14ac:dyDescent="0.25">
      <c r="A38" s="188" t="s">
        <v>453</v>
      </c>
      <c r="B38" s="175" t="s">
        <v>454</v>
      </c>
      <c r="C38" s="147" t="s">
        <v>455</v>
      </c>
      <c r="D38" s="183">
        <v>400000000</v>
      </c>
      <c r="E38" s="152" t="s">
        <v>193</v>
      </c>
      <c r="F38" s="152" t="s">
        <v>449</v>
      </c>
      <c r="G38" s="153" t="s">
        <v>65</v>
      </c>
      <c r="H38" s="169"/>
      <c r="I38" s="170"/>
      <c r="J38" s="152" t="s">
        <v>7</v>
      </c>
      <c r="K38" s="170"/>
      <c r="L38" s="170"/>
      <c r="M38" s="170"/>
      <c r="N38" s="152" t="s">
        <v>13</v>
      </c>
    </row>
    <row r="39" spans="1:14" ht="144" x14ac:dyDescent="0.25">
      <c r="A39" s="188" t="s">
        <v>456</v>
      </c>
      <c r="B39" s="175" t="s">
        <v>457</v>
      </c>
      <c r="C39" s="147" t="s">
        <v>455</v>
      </c>
      <c r="D39" s="183">
        <v>500000000</v>
      </c>
      <c r="E39" s="152" t="s">
        <v>193</v>
      </c>
      <c r="F39" s="152" t="s">
        <v>449</v>
      </c>
      <c r="G39" s="153" t="s">
        <v>65</v>
      </c>
      <c r="H39" s="169"/>
      <c r="I39" s="170"/>
      <c r="J39" s="152" t="s">
        <v>7</v>
      </c>
      <c r="K39" s="170"/>
      <c r="L39" s="170"/>
      <c r="M39" s="170"/>
      <c r="N39" s="152" t="s">
        <v>13</v>
      </c>
    </row>
    <row r="40" spans="1:14" ht="48" x14ac:dyDescent="0.25">
      <c r="A40" s="188" t="s">
        <v>458</v>
      </c>
      <c r="B40" s="175" t="s">
        <v>459</v>
      </c>
      <c r="C40" s="147" t="s">
        <v>230</v>
      </c>
      <c r="D40" s="183">
        <v>300000000</v>
      </c>
      <c r="E40" s="152" t="s">
        <v>193</v>
      </c>
      <c r="F40" s="152" t="s">
        <v>449</v>
      </c>
      <c r="G40" s="153" t="s">
        <v>65</v>
      </c>
      <c r="H40" s="169"/>
      <c r="I40" s="170"/>
      <c r="J40" s="152" t="s">
        <v>6</v>
      </c>
      <c r="K40" s="170"/>
      <c r="L40" s="170"/>
      <c r="M40" s="170"/>
      <c r="N40" s="152" t="s">
        <v>12</v>
      </c>
    </row>
    <row r="41" spans="1:14" ht="36" x14ac:dyDescent="0.25">
      <c r="A41" s="188" t="s">
        <v>460</v>
      </c>
      <c r="B41" s="175" t="s">
        <v>461</v>
      </c>
      <c r="C41" s="147" t="s">
        <v>230</v>
      </c>
      <c r="D41" s="183">
        <v>700000000</v>
      </c>
      <c r="E41" s="152" t="s">
        <v>193</v>
      </c>
      <c r="F41" s="152" t="s">
        <v>449</v>
      </c>
      <c r="G41" s="153" t="s">
        <v>65</v>
      </c>
      <c r="H41" s="169"/>
      <c r="I41" s="170"/>
      <c r="J41" s="152" t="s">
        <v>7</v>
      </c>
      <c r="K41" s="170"/>
      <c r="L41" s="170"/>
      <c r="M41" s="170"/>
      <c r="N41" s="152" t="s">
        <v>13</v>
      </c>
    </row>
    <row r="42" spans="1:14" ht="48" x14ac:dyDescent="0.25">
      <c r="A42" s="188" t="s">
        <v>462</v>
      </c>
      <c r="B42" s="175" t="s">
        <v>463</v>
      </c>
      <c r="C42" s="147" t="s">
        <v>230</v>
      </c>
      <c r="D42" s="183">
        <v>300000000</v>
      </c>
      <c r="E42" s="152" t="s">
        <v>193</v>
      </c>
      <c r="F42" s="152" t="s">
        <v>449</v>
      </c>
      <c r="G42" s="153" t="s">
        <v>65</v>
      </c>
      <c r="H42" s="169"/>
      <c r="I42" s="170"/>
      <c r="J42" s="152" t="s">
        <v>7</v>
      </c>
      <c r="K42" s="170"/>
      <c r="L42" s="170"/>
      <c r="M42" s="170"/>
      <c r="N42" s="152" t="s">
        <v>13</v>
      </c>
    </row>
    <row r="43" spans="1:14" ht="84" x14ac:dyDescent="0.25">
      <c r="A43" s="188" t="s">
        <v>464</v>
      </c>
      <c r="B43" s="175" t="s">
        <v>465</v>
      </c>
      <c r="C43" s="147" t="s">
        <v>230</v>
      </c>
      <c r="D43" s="183">
        <v>700000000</v>
      </c>
      <c r="E43" s="152" t="s">
        <v>193</v>
      </c>
      <c r="F43" s="152" t="s">
        <v>449</v>
      </c>
      <c r="G43" s="153" t="s">
        <v>65</v>
      </c>
      <c r="H43" s="169"/>
      <c r="I43" s="170"/>
      <c r="J43" s="152" t="s">
        <v>5</v>
      </c>
      <c r="K43" s="170"/>
      <c r="L43" s="170"/>
      <c r="M43" s="170"/>
      <c r="N43" s="152" t="s">
        <v>11</v>
      </c>
    </row>
    <row r="44" spans="1:14" ht="36" x14ac:dyDescent="0.25">
      <c r="A44" s="188" t="s">
        <v>466</v>
      </c>
      <c r="B44" s="175" t="s">
        <v>467</v>
      </c>
      <c r="C44" s="147" t="s">
        <v>230</v>
      </c>
      <c r="D44" s="183">
        <v>1800000000</v>
      </c>
      <c r="E44" s="152" t="s">
        <v>193</v>
      </c>
      <c r="F44" s="152" t="s">
        <v>449</v>
      </c>
      <c r="G44" s="153" t="s">
        <v>65</v>
      </c>
      <c r="H44" s="169"/>
      <c r="I44" s="170"/>
      <c r="J44" s="152" t="s">
        <v>5</v>
      </c>
      <c r="K44" s="170"/>
      <c r="L44" s="170"/>
      <c r="M44" s="170"/>
      <c r="N44" s="152" t="s">
        <v>11</v>
      </c>
    </row>
    <row r="45" spans="1:14" ht="36" x14ac:dyDescent="0.25">
      <c r="A45" s="188" t="s">
        <v>468</v>
      </c>
      <c r="B45" s="175" t="s">
        <v>469</v>
      </c>
      <c r="C45" s="147" t="s">
        <v>230</v>
      </c>
      <c r="D45" s="183">
        <v>520000000</v>
      </c>
      <c r="E45" s="152" t="s">
        <v>193</v>
      </c>
      <c r="F45" s="152" t="s">
        <v>449</v>
      </c>
      <c r="G45" s="153" t="s">
        <v>65</v>
      </c>
      <c r="H45" s="169"/>
      <c r="I45" s="170"/>
      <c r="J45" s="152" t="s">
        <v>5</v>
      </c>
      <c r="K45" s="170"/>
      <c r="L45" s="170"/>
      <c r="M45" s="170"/>
      <c r="N45" s="152" t="s">
        <v>11</v>
      </c>
    </row>
    <row r="46" spans="1:14" ht="48" x14ac:dyDescent="0.25">
      <c r="A46" s="188" t="s">
        <v>470</v>
      </c>
      <c r="B46" s="175" t="s">
        <v>471</v>
      </c>
      <c r="C46" s="147" t="s">
        <v>230</v>
      </c>
      <c r="D46" s="183">
        <v>420000000</v>
      </c>
      <c r="E46" s="152" t="s">
        <v>193</v>
      </c>
      <c r="F46" s="152" t="s">
        <v>449</v>
      </c>
      <c r="G46" s="153" t="s">
        <v>65</v>
      </c>
      <c r="H46" s="169"/>
      <c r="I46" s="170"/>
      <c r="J46" s="152" t="s">
        <v>5</v>
      </c>
      <c r="K46" s="170"/>
      <c r="L46" s="170"/>
      <c r="M46" s="170"/>
      <c r="N46" s="152" t="s">
        <v>11</v>
      </c>
    </row>
    <row r="47" spans="1:14" ht="36" x14ac:dyDescent="0.25">
      <c r="A47" s="188" t="s">
        <v>472</v>
      </c>
      <c r="B47" s="175" t="s">
        <v>473</v>
      </c>
      <c r="C47" s="147" t="s">
        <v>230</v>
      </c>
      <c r="D47" s="183">
        <v>429758106</v>
      </c>
      <c r="E47" s="152" t="s">
        <v>193</v>
      </c>
      <c r="F47" s="152" t="s">
        <v>449</v>
      </c>
      <c r="G47" s="153" t="s">
        <v>65</v>
      </c>
      <c r="H47" s="169"/>
      <c r="I47" s="170"/>
      <c r="J47" s="152" t="s">
        <v>5</v>
      </c>
      <c r="K47" s="170"/>
      <c r="L47" s="170"/>
      <c r="M47" s="170"/>
      <c r="N47" s="152" t="s">
        <v>11</v>
      </c>
    </row>
    <row r="48" spans="1:14" ht="84" x14ac:dyDescent="0.25">
      <c r="A48" s="188" t="s">
        <v>474</v>
      </c>
      <c r="B48" s="175" t="s">
        <v>475</v>
      </c>
      <c r="C48" s="147" t="s">
        <v>230</v>
      </c>
      <c r="D48" s="183">
        <v>200000000</v>
      </c>
      <c r="E48" s="152" t="s">
        <v>193</v>
      </c>
      <c r="F48" s="152" t="s">
        <v>449</v>
      </c>
      <c r="G48" s="153" t="s">
        <v>65</v>
      </c>
      <c r="H48" s="169"/>
      <c r="I48" s="170"/>
      <c r="J48" s="152" t="s">
        <v>5</v>
      </c>
      <c r="K48" s="170"/>
      <c r="L48" s="170"/>
      <c r="M48" s="170"/>
      <c r="N48" s="152" t="s">
        <v>11</v>
      </c>
    </row>
    <row r="86" spans="5:5" x14ac:dyDescent="0.25">
      <c r="E86" s="135">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131"/>
  <sheetViews>
    <sheetView topLeftCell="C118" workbookViewId="0">
      <selection activeCell="Y125" sqref="Y125"/>
    </sheetView>
  </sheetViews>
  <sheetFormatPr baseColWidth="10" defaultRowHeight="12.75" x14ac:dyDescent="0.2"/>
  <cols>
    <col min="2" max="2" width="33" customWidth="1"/>
    <col min="4" max="4" width="22.28515625" customWidth="1"/>
    <col min="5" max="5" width="21.140625" customWidth="1"/>
    <col min="6" max="6" width="17.28515625" style="1539" customWidth="1"/>
    <col min="15" max="19" width="0" hidden="1" customWidth="1"/>
    <col min="20" max="20" width="42.28515625" hidden="1" customWidth="1"/>
    <col min="21" max="21" width="0" hidden="1" customWidth="1"/>
    <col min="22" max="22" width="15.28515625" hidden="1" customWidth="1"/>
    <col min="23" max="23" width="29.7109375" customWidth="1"/>
    <col min="24" max="24" width="15.7109375" customWidth="1"/>
    <col min="25" max="25" width="34.42578125" customWidth="1"/>
  </cols>
  <sheetData>
    <row r="1" spans="1:25" x14ac:dyDescent="0.2">
      <c r="A1" s="1925" t="s">
        <v>886</v>
      </c>
      <c r="B1" s="1926"/>
      <c r="C1" s="1926"/>
      <c r="D1" s="1926"/>
      <c r="E1" s="1926"/>
      <c r="F1" s="1926"/>
      <c r="G1" s="1926"/>
      <c r="H1" s="1926"/>
      <c r="I1" s="1926"/>
      <c r="J1" s="1926"/>
      <c r="K1" s="1926"/>
      <c r="L1" s="1926"/>
      <c r="M1" s="1926"/>
      <c r="N1" s="1926"/>
      <c r="O1" s="1926"/>
      <c r="P1" s="1926"/>
      <c r="Q1" s="1926"/>
      <c r="R1" s="1926"/>
      <c r="S1" s="1926"/>
      <c r="T1" s="1926"/>
      <c r="U1" s="1926"/>
      <c r="V1" s="1926"/>
      <c r="W1" s="1234"/>
    </row>
    <row r="2" spans="1:25" ht="13.5" thickBot="1" x14ac:dyDescent="0.25">
      <c r="A2" s="1234"/>
      <c r="B2" s="1234"/>
      <c r="C2" s="1234"/>
      <c r="D2" s="1261"/>
      <c r="E2" s="1234"/>
      <c r="F2" s="2107"/>
      <c r="G2" s="1234"/>
      <c r="H2" s="1234"/>
      <c r="I2" s="1235"/>
      <c r="J2" s="1235"/>
      <c r="K2" s="1235"/>
      <c r="L2" s="1235"/>
      <c r="M2" s="1235"/>
      <c r="N2" s="1235"/>
      <c r="O2" s="1276"/>
      <c r="P2" s="1236"/>
      <c r="Q2" s="1276"/>
      <c r="R2" s="1237"/>
      <c r="S2" s="1234"/>
      <c r="T2" s="1234"/>
      <c r="U2" s="1234"/>
      <c r="V2" s="1234"/>
    </row>
    <row r="3" spans="1:25" ht="14.25" thickTop="1" thickBot="1" x14ac:dyDescent="0.25">
      <c r="A3" s="1927" t="s">
        <v>41</v>
      </c>
      <c r="B3" s="1927" t="s">
        <v>42</v>
      </c>
      <c r="C3" s="1927" t="s">
        <v>43</v>
      </c>
      <c r="D3" s="1749" t="s">
        <v>182</v>
      </c>
      <c r="E3" s="1928" t="s">
        <v>183</v>
      </c>
      <c r="F3" s="2108" t="s">
        <v>184</v>
      </c>
      <c r="G3" s="1927" t="s">
        <v>185</v>
      </c>
      <c r="H3" s="1927" t="s">
        <v>186</v>
      </c>
      <c r="I3" s="1929" t="s">
        <v>49</v>
      </c>
      <c r="J3" s="1929"/>
      <c r="K3" s="1929"/>
      <c r="L3" s="1929"/>
      <c r="M3" s="1929"/>
      <c r="N3" s="1929"/>
      <c r="O3" s="1892" t="s">
        <v>981</v>
      </c>
      <c r="P3" s="1892"/>
      <c r="Q3" s="1892"/>
      <c r="R3" s="1930" t="s">
        <v>1410</v>
      </c>
      <c r="S3" s="1822"/>
      <c r="T3" s="1892" t="s">
        <v>1559</v>
      </c>
      <c r="U3" s="1892"/>
      <c r="V3" s="1892"/>
      <c r="W3" s="1892" t="s">
        <v>1897</v>
      </c>
      <c r="X3" s="1892"/>
      <c r="Y3" s="1892"/>
    </row>
    <row r="4" spans="1:25" ht="14.25" thickTop="1" thickBot="1" x14ac:dyDescent="0.25">
      <c r="A4" s="1927"/>
      <c r="B4" s="1927"/>
      <c r="C4" s="1927"/>
      <c r="D4" s="1749"/>
      <c r="E4" s="1928"/>
      <c r="F4" s="2108"/>
      <c r="G4" s="1927"/>
      <c r="H4" s="1927"/>
      <c r="I4" s="1929"/>
      <c r="J4" s="1929"/>
      <c r="K4" s="1929"/>
      <c r="L4" s="1929"/>
      <c r="M4" s="1929"/>
      <c r="N4" s="1929"/>
      <c r="O4" s="1892"/>
      <c r="P4" s="1892"/>
      <c r="Q4" s="1892"/>
      <c r="R4" s="1930"/>
      <c r="S4" s="1822"/>
      <c r="T4" s="1892"/>
      <c r="U4" s="1892"/>
      <c r="V4" s="1892"/>
      <c r="W4" s="1892"/>
      <c r="X4" s="1892"/>
      <c r="Y4" s="1892"/>
    </row>
    <row r="5" spans="1:25" ht="80.25" thickTop="1" thickBot="1" x14ac:dyDescent="0.25">
      <c r="A5" s="1927"/>
      <c r="B5" s="1927"/>
      <c r="C5" s="1927"/>
      <c r="D5" s="1749"/>
      <c r="E5" s="1274" t="s">
        <v>50</v>
      </c>
      <c r="F5" s="2109" t="s">
        <v>51</v>
      </c>
      <c r="G5" s="1275" t="s">
        <v>52</v>
      </c>
      <c r="H5" s="1275" t="s">
        <v>53</v>
      </c>
      <c r="I5" s="1275" t="s">
        <v>54</v>
      </c>
      <c r="J5" s="1275" t="s">
        <v>187</v>
      </c>
      <c r="K5" s="1275" t="s">
        <v>188</v>
      </c>
      <c r="L5" s="1275" t="s">
        <v>59</v>
      </c>
      <c r="M5" s="1274" t="s">
        <v>189</v>
      </c>
      <c r="N5" s="1274" t="s">
        <v>190</v>
      </c>
      <c r="O5" s="1274" t="s">
        <v>984</v>
      </c>
      <c r="P5" s="1274" t="s">
        <v>982</v>
      </c>
      <c r="Q5" s="1274" t="s">
        <v>991</v>
      </c>
      <c r="R5" s="1287" t="s">
        <v>969</v>
      </c>
      <c r="S5" s="1113" t="s">
        <v>1112</v>
      </c>
      <c r="T5" s="1274" t="s">
        <v>984</v>
      </c>
      <c r="U5" s="1274" t="s">
        <v>982</v>
      </c>
      <c r="V5" s="1274" t="s">
        <v>991</v>
      </c>
      <c r="W5" s="1274" t="s">
        <v>984</v>
      </c>
      <c r="X5" s="1274" t="s">
        <v>982</v>
      </c>
      <c r="Y5" s="1274" t="s">
        <v>991</v>
      </c>
    </row>
    <row r="6" spans="1:25" ht="36.75" thickTop="1" x14ac:dyDescent="0.2">
      <c r="A6" s="917" t="s">
        <v>1481</v>
      </c>
      <c r="B6" s="1196" t="s">
        <v>887</v>
      </c>
      <c r="C6" s="907"/>
      <c r="D6" s="1115">
        <f>SUM(D7:D8)</f>
        <v>3000000000</v>
      </c>
      <c r="E6" s="908"/>
      <c r="F6" s="2110"/>
      <c r="G6" s="909"/>
      <c r="H6" s="909"/>
      <c r="I6" s="909"/>
      <c r="J6" s="910"/>
      <c r="K6" s="910"/>
      <c r="L6" s="910"/>
      <c r="M6" s="911"/>
      <c r="N6" s="909"/>
      <c r="O6" s="1134"/>
      <c r="P6" s="914"/>
      <c r="Q6" s="1031"/>
      <c r="R6" s="916"/>
      <c r="S6" s="915"/>
      <c r="T6" s="1134"/>
      <c r="U6" s="914"/>
      <c r="V6" s="1031" t="s">
        <v>1705</v>
      </c>
      <c r="W6" s="1134"/>
      <c r="X6" s="914"/>
      <c r="Y6" s="1031" t="s">
        <v>1705</v>
      </c>
    </row>
    <row r="7" spans="1:25" ht="92.25" customHeight="1" x14ac:dyDescent="0.2">
      <c r="A7" s="1267" t="s">
        <v>888</v>
      </c>
      <c r="B7" s="1250" t="s">
        <v>889</v>
      </c>
      <c r="C7" s="1251" t="s">
        <v>410</v>
      </c>
      <c r="D7" s="1505">
        <v>1800000000</v>
      </c>
      <c r="E7" s="1508" t="s">
        <v>193</v>
      </c>
      <c r="F7" s="2111" t="s">
        <v>761</v>
      </c>
      <c r="G7" s="1509" t="s">
        <v>65</v>
      </c>
      <c r="H7" s="1514" t="s">
        <v>381</v>
      </c>
      <c r="I7" s="1514" t="s">
        <v>7</v>
      </c>
      <c r="J7" s="1514" t="s">
        <v>8</v>
      </c>
      <c r="K7" s="1512" t="s">
        <v>11</v>
      </c>
      <c r="L7" s="1514"/>
      <c r="M7" s="1512" t="s">
        <v>12</v>
      </c>
      <c r="N7" s="1512" t="s">
        <v>15</v>
      </c>
      <c r="O7" s="1506" t="s">
        <v>1034</v>
      </c>
      <c r="P7" s="1507" t="s">
        <v>1035</v>
      </c>
      <c r="Q7" s="1513" t="s">
        <v>1036</v>
      </c>
      <c r="R7" s="1510"/>
      <c r="S7" s="1511"/>
      <c r="T7" s="1506" t="s">
        <v>1785</v>
      </c>
      <c r="U7" s="1507" t="s">
        <v>1039</v>
      </c>
      <c r="V7" s="1513" t="s">
        <v>1702</v>
      </c>
      <c r="W7" s="1585" t="s">
        <v>2032</v>
      </c>
      <c r="X7" s="1584" t="s">
        <v>1039</v>
      </c>
      <c r="Y7" s="1587" t="s">
        <v>1702</v>
      </c>
    </row>
    <row r="8" spans="1:25" ht="126" customHeight="1" x14ac:dyDescent="0.2">
      <c r="A8" s="1267" t="s">
        <v>890</v>
      </c>
      <c r="B8" s="1250" t="s">
        <v>891</v>
      </c>
      <c r="C8" s="1256" t="s">
        <v>72</v>
      </c>
      <c r="D8" s="1257">
        <v>1200000000</v>
      </c>
      <c r="E8" s="1508" t="s">
        <v>193</v>
      </c>
      <c r="F8" s="2112" t="s">
        <v>758</v>
      </c>
      <c r="G8" s="1509" t="s">
        <v>65</v>
      </c>
      <c r="H8" s="1514" t="s">
        <v>381</v>
      </c>
      <c r="I8" s="1514" t="s">
        <v>7</v>
      </c>
      <c r="J8" s="1514" t="s">
        <v>8</v>
      </c>
      <c r="K8" s="1512" t="s">
        <v>11</v>
      </c>
      <c r="L8" s="1514"/>
      <c r="M8" s="1512" t="s">
        <v>12</v>
      </c>
      <c r="N8" s="1512" t="s">
        <v>15</v>
      </c>
      <c r="O8" s="1506" t="s">
        <v>1037</v>
      </c>
      <c r="P8" s="1507" t="s">
        <v>1035</v>
      </c>
      <c r="Q8" s="1513" t="s">
        <v>1038</v>
      </c>
      <c r="R8" s="1510"/>
      <c r="S8" s="1511"/>
      <c r="T8" s="1506" t="s">
        <v>1703</v>
      </c>
      <c r="U8" s="1507" t="s">
        <v>1039</v>
      </c>
      <c r="V8" s="1513" t="s">
        <v>1704</v>
      </c>
      <c r="W8" s="1585" t="s">
        <v>2033</v>
      </c>
      <c r="X8" s="1584" t="s">
        <v>1039</v>
      </c>
      <c r="Y8" s="1587" t="s">
        <v>2034</v>
      </c>
    </row>
    <row r="9" spans="1:25" ht="24" x14ac:dyDescent="0.2">
      <c r="A9" s="955" t="s">
        <v>1482</v>
      </c>
      <c r="B9" s="945" t="s">
        <v>1483</v>
      </c>
      <c r="C9" s="946"/>
      <c r="D9" s="1262">
        <f>SUM(D10:D15)</f>
        <v>2457000000</v>
      </c>
      <c r="E9" s="947"/>
      <c r="F9" s="1569"/>
      <c r="G9" s="948"/>
      <c r="H9" s="948"/>
      <c r="I9" s="948"/>
      <c r="J9" s="949"/>
      <c r="K9" s="949"/>
      <c r="L9" s="949"/>
      <c r="M9" s="950"/>
      <c r="N9" s="948"/>
      <c r="O9" s="968"/>
      <c r="P9" s="951"/>
      <c r="Q9" s="1036"/>
      <c r="R9" s="1096"/>
      <c r="S9" s="956"/>
      <c r="T9" s="968"/>
      <c r="U9" s="951"/>
      <c r="V9" s="1036"/>
      <c r="W9" s="968"/>
      <c r="X9" s="951"/>
      <c r="Y9" s="1036"/>
    </row>
    <row r="10" spans="1:25" ht="96" customHeight="1" x14ac:dyDescent="0.2">
      <c r="A10" s="1907" t="s">
        <v>892</v>
      </c>
      <c r="B10" s="1916" t="s">
        <v>757</v>
      </c>
      <c r="C10" s="1919" t="s">
        <v>416</v>
      </c>
      <c r="D10" s="1922">
        <v>1300000000</v>
      </c>
      <c r="E10" s="1508" t="s">
        <v>193</v>
      </c>
      <c r="F10" s="2111" t="s">
        <v>752</v>
      </c>
      <c r="G10" s="1509" t="s">
        <v>65</v>
      </c>
      <c r="H10" s="1514" t="s">
        <v>381</v>
      </c>
      <c r="I10" s="1514" t="s">
        <v>6</v>
      </c>
      <c r="J10" s="1514" t="s">
        <v>7</v>
      </c>
      <c r="K10" s="1514" t="s">
        <v>9</v>
      </c>
      <c r="L10" s="1514"/>
      <c r="M10" s="1512" t="s">
        <v>10</v>
      </c>
      <c r="N10" s="1512" t="s">
        <v>15</v>
      </c>
      <c r="O10" s="1919" t="s">
        <v>1480</v>
      </c>
      <c r="P10" s="1919" t="s">
        <v>1039</v>
      </c>
      <c r="Q10" s="1913" t="s">
        <v>1040</v>
      </c>
      <c r="R10" s="1510"/>
      <c r="S10" s="1511"/>
      <c r="T10" s="1506" t="s">
        <v>1706</v>
      </c>
      <c r="U10" s="1507" t="s">
        <v>1039</v>
      </c>
      <c r="V10" s="1913" t="s">
        <v>1786</v>
      </c>
      <c r="W10" s="1585" t="s">
        <v>2035</v>
      </c>
      <c r="X10" s="1584" t="s">
        <v>1039</v>
      </c>
      <c r="Y10" s="1588" t="s">
        <v>2036</v>
      </c>
    </row>
    <row r="11" spans="1:25" ht="72" customHeight="1" x14ac:dyDescent="0.2">
      <c r="A11" s="1908"/>
      <c r="B11" s="1917"/>
      <c r="C11" s="1920"/>
      <c r="D11" s="1923"/>
      <c r="E11" s="1508"/>
      <c r="F11" s="2111"/>
      <c r="G11" s="1509"/>
      <c r="H11" s="1514"/>
      <c r="I11" s="1514"/>
      <c r="J11" s="1514"/>
      <c r="K11" s="1514"/>
      <c r="L11" s="1514"/>
      <c r="M11" s="1512"/>
      <c r="N11" s="1512"/>
      <c r="O11" s="1920"/>
      <c r="P11" s="1920"/>
      <c r="Q11" s="1914"/>
      <c r="R11" s="1510"/>
      <c r="S11" s="1511"/>
      <c r="T11" s="1506" t="s">
        <v>1707</v>
      </c>
      <c r="U11" s="1507" t="s">
        <v>1039</v>
      </c>
      <c r="V11" s="1914"/>
      <c r="W11" s="1585" t="s">
        <v>2037</v>
      </c>
      <c r="X11" s="1584" t="s">
        <v>219</v>
      </c>
      <c r="Y11" s="1589" t="s">
        <v>2038</v>
      </c>
    </row>
    <row r="12" spans="1:25" ht="72" customHeight="1" x14ac:dyDescent="0.2">
      <c r="A12" s="1909"/>
      <c r="B12" s="1918"/>
      <c r="C12" s="1921"/>
      <c r="D12" s="1924"/>
      <c r="E12" s="1508"/>
      <c r="F12" s="2111"/>
      <c r="G12" s="1509"/>
      <c r="H12" s="1514"/>
      <c r="I12" s="1514"/>
      <c r="J12" s="1514"/>
      <c r="K12" s="1514"/>
      <c r="L12" s="1514"/>
      <c r="M12" s="1512"/>
      <c r="N12" s="1512"/>
      <c r="O12" s="1921"/>
      <c r="P12" s="1921"/>
      <c r="Q12" s="1915"/>
      <c r="R12" s="1510"/>
      <c r="S12" s="1511"/>
      <c r="T12" s="1506" t="s">
        <v>1708</v>
      </c>
      <c r="U12" s="1507" t="s">
        <v>1039</v>
      </c>
      <c r="V12" s="1915"/>
      <c r="W12" s="1585" t="s">
        <v>2039</v>
      </c>
      <c r="X12" s="1584" t="s">
        <v>1043</v>
      </c>
      <c r="Y12" s="1590" t="s">
        <v>1702</v>
      </c>
    </row>
    <row r="13" spans="1:25" ht="228" x14ac:dyDescent="0.2">
      <c r="A13" s="1267" t="s">
        <v>893</v>
      </c>
      <c r="B13" s="1247" t="s">
        <v>756</v>
      </c>
      <c r="C13" s="1507" t="s">
        <v>416</v>
      </c>
      <c r="D13" s="1257">
        <v>800000000</v>
      </c>
      <c r="E13" s="1508" t="s">
        <v>193</v>
      </c>
      <c r="F13" s="2111" t="s">
        <v>752</v>
      </c>
      <c r="G13" s="1509" t="s">
        <v>65</v>
      </c>
      <c r="H13" s="1514" t="s">
        <v>381</v>
      </c>
      <c r="I13" s="1514" t="s">
        <v>6</v>
      </c>
      <c r="J13" s="1514" t="s">
        <v>7</v>
      </c>
      <c r="K13" s="1514" t="s">
        <v>9</v>
      </c>
      <c r="L13" s="1514"/>
      <c r="M13" s="1512" t="s">
        <v>10</v>
      </c>
      <c r="N13" s="1512" t="s">
        <v>15</v>
      </c>
      <c r="O13" s="1506" t="s">
        <v>1041</v>
      </c>
      <c r="P13" s="1507" t="s">
        <v>1039</v>
      </c>
      <c r="Q13" s="1513"/>
      <c r="R13" s="1510"/>
      <c r="S13" s="1511"/>
      <c r="T13" s="1506" t="s">
        <v>1710</v>
      </c>
      <c r="U13" s="1507" t="s">
        <v>1039</v>
      </c>
      <c r="V13" s="1513"/>
      <c r="W13" s="1585" t="s">
        <v>2040</v>
      </c>
      <c r="X13" s="1584" t="s">
        <v>1039</v>
      </c>
      <c r="Y13" s="1587" t="s">
        <v>1702</v>
      </c>
    </row>
    <row r="14" spans="1:25" ht="144" x14ac:dyDescent="0.2">
      <c r="A14" s="1267" t="s">
        <v>894</v>
      </c>
      <c r="B14" s="1247" t="s">
        <v>755</v>
      </c>
      <c r="C14" s="1515" t="s">
        <v>192</v>
      </c>
      <c r="D14" s="1257">
        <v>57000000</v>
      </c>
      <c r="E14" s="1508" t="s">
        <v>193</v>
      </c>
      <c r="F14" s="2111" t="s">
        <v>752</v>
      </c>
      <c r="G14" s="1509" t="s">
        <v>65</v>
      </c>
      <c r="H14" s="1514" t="s">
        <v>381</v>
      </c>
      <c r="I14" s="1514" t="s">
        <v>6</v>
      </c>
      <c r="J14" s="1514" t="s">
        <v>6</v>
      </c>
      <c r="K14" s="1514" t="s">
        <v>7</v>
      </c>
      <c r="L14" s="1514"/>
      <c r="M14" s="1512" t="s">
        <v>9</v>
      </c>
      <c r="N14" s="1512" t="s">
        <v>12</v>
      </c>
      <c r="O14" s="1506" t="s">
        <v>1042</v>
      </c>
      <c r="P14" s="1507" t="s">
        <v>1043</v>
      </c>
      <c r="Q14" s="1513" t="s">
        <v>1044</v>
      </c>
      <c r="R14" s="1510"/>
      <c r="S14" s="1511"/>
      <c r="T14" s="1506" t="s">
        <v>1709</v>
      </c>
      <c r="U14" s="1507" t="s">
        <v>1039</v>
      </c>
      <c r="V14" s="1513" t="s">
        <v>1787</v>
      </c>
      <c r="W14" s="1585" t="s">
        <v>2041</v>
      </c>
      <c r="X14" s="1584" t="s">
        <v>1039</v>
      </c>
      <c r="Y14" s="1587" t="s">
        <v>1702</v>
      </c>
    </row>
    <row r="15" spans="1:25" ht="96" x14ac:dyDescent="0.2">
      <c r="A15" s="1267" t="s">
        <v>895</v>
      </c>
      <c r="B15" s="1247" t="s">
        <v>753</v>
      </c>
      <c r="C15" s="1515" t="s">
        <v>192</v>
      </c>
      <c r="D15" s="1257">
        <v>300000000</v>
      </c>
      <c r="E15" s="1508" t="s">
        <v>193</v>
      </c>
      <c r="F15" s="2111" t="s">
        <v>752</v>
      </c>
      <c r="G15" s="1509" t="s">
        <v>65</v>
      </c>
      <c r="H15" s="1514" t="s">
        <v>381</v>
      </c>
      <c r="I15" s="1514" t="s">
        <v>7</v>
      </c>
      <c r="J15" s="1514" t="s">
        <v>8</v>
      </c>
      <c r="K15" s="1514" t="s">
        <v>11</v>
      </c>
      <c r="L15" s="1514"/>
      <c r="M15" s="1512" t="s">
        <v>12</v>
      </c>
      <c r="N15" s="1512" t="s">
        <v>15</v>
      </c>
      <c r="O15" s="1506" t="s">
        <v>1045</v>
      </c>
      <c r="P15" s="1507" t="s">
        <v>193</v>
      </c>
      <c r="Q15" s="1513" t="s">
        <v>1106</v>
      </c>
      <c r="R15" s="1510"/>
      <c r="S15" s="1511"/>
      <c r="T15" s="1506"/>
      <c r="U15" s="1507" t="s">
        <v>193</v>
      </c>
      <c r="V15" s="1513" t="s">
        <v>1788</v>
      </c>
      <c r="W15" s="1585"/>
      <c r="X15" s="1584" t="s">
        <v>193</v>
      </c>
      <c r="Y15" s="1587" t="s">
        <v>1788</v>
      </c>
    </row>
    <row r="16" spans="1:25" ht="60" x14ac:dyDescent="0.2">
      <c r="A16" s="955" t="s">
        <v>1484</v>
      </c>
      <c r="B16" s="945" t="s">
        <v>1485</v>
      </c>
      <c r="C16" s="946"/>
      <c r="D16" s="1262">
        <f>SUM(D17:D22)</f>
        <v>44089206874</v>
      </c>
      <c r="E16" s="947"/>
      <c r="F16" s="1569"/>
      <c r="G16" s="948"/>
      <c r="H16" s="948"/>
      <c r="I16" s="948"/>
      <c r="J16" s="949"/>
      <c r="K16" s="949"/>
      <c r="L16" s="949"/>
      <c r="M16" s="950"/>
      <c r="N16" s="948"/>
      <c r="O16" s="968"/>
      <c r="P16" s="951"/>
      <c r="Q16" s="1036"/>
      <c r="R16" s="1096"/>
      <c r="S16" s="956"/>
      <c r="T16" s="968"/>
      <c r="U16" s="951"/>
      <c r="V16" s="1036"/>
      <c r="W16" s="968"/>
      <c r="X16" s="951"/>
      <c r="Y16" s="1036"/>
    </row>
    <row r="17" spans="1:25" ht="409.5" x14ac:dyDescent="0.2">
      <c r="A17" s="1267" t="s">
        <v>1046</v>
      </c>
      <c r="B17" s="1250" t="s">
        <v>896</v>
      </c>
      <c r="C17" s="1250" t="s">
        <v>749</v>
      </c>
      <c r="D17" s="1505">
        <v>24862409378</v>
      </c>
      <c r="E17" s="1252">
        <v>65351581177</v>
      </c>
      <c r="F17" s="2113" t="s">
        <v>745</v>
      </c>
      <c r="G17" s="1509" t="s">
        <v>65</v>
      </c>
      <c r="H17" s="1250" t="s">
        <v>744</v>
      </c>
      <c r="I17" s="1507" t="s">
        <v>700</v>
      </c>
      <c r="J17" s="1507" t="s">
        <v>700</v>
      </c>
      <c r="K17" s="1507" t="s">
        <v>4</v>
      </c>
      <c r="L17" s="1507" t="s">
        <v>5</v>
      </c>
      <c r="M17" s="1253">
        <v>42705</v>
      </c>
      <c r="N17" s="1253">
        <v>43282</v>
      </c>
      <c r="O17" s="1506" t="s">
        <v>1047</v>
      </c>
      <c r="P17" s="1507" t="s">
        <v>1039</v>
      </c>
      <c r="Q17" s="1513" t="s">
        <v>1048</v>
      </c>
      <c r="R17" s="1510" t="s">
        <v>1049</v>
      </c>
      <c r="S17" s="1511" t="s">
        <v>1050</v>
      </c>
      <c r="T17" s="1506" t="s">
        <v>1713</v>
      </c>
      <c r="U17" s="1507" t="s">
        <v>1039</v>
      </c>
      <c r="V17" s="1513"/>
      <c r="W17" s="1585" t="s">
        <v>1713</v>
      </c>
      <c r="X17" s="1584" t="s">
        <v>1039</v>
      </c>
      <c r="Y17" s="1587"/>
    </row>
    <row r="18" spans="1:25" ht="409.5" x14ac:dyDescent="0.2">
      <c r="A18" s="1267" t="s">
        <v>1046</v>
      </c>
      <c r="B18" s="1250" t="s">
        <v>896</v>
      </c>
      <c r="C18" s="1250" t="s">
        <v>749</v>
      </c>
      <c r="D18" s="1505">
        <v>14386852676</v>
      </c>
      <c r="E18" s="1252">
        <v>65351581177</v>
      </c>
      <c r="F18" s="2113" t="s">
        <v>745</v>
      </c>
      <c r="G18" s="1509" t="s">
        <v>65</v>
      </c>
      <c r="H18" s="1250" t="s">
        <v>744</v>
      </c>
      <c r="I18" s="1507" t="s">
        <v>8</v>
      </c>
      <c r="J18" s="1507" t="s">
        <v>8</v>
      </c>
      <c r="K18" s="1507" t="s">
        <v>11</v>
      </c>
      <c r="L18" s="1507" t="s">
        <v>12</v>
      </c>
      <c r="M18" s="1507" t="s">
        <v>11</v>
      </c>
      <c r="N18" s="1253" t="s">
        <v>14</v>
      </c>
      <c r="O18" s="1506" t="s">
        <v>1051</v>
      </c>
      <c r="P18" s="1507" t="s">
        <v>193</v>
      </c>
      <c r="Q18" s="1513"/>
      <c r="R18" s="1510"/>
      <c r="S18" s="1511"/>
      <c r="T18" s="1506" t="s">
        <v>1714</v>
      </c>
      <c r="U18" s="1507" t="s">
        <v>1043</v>
      </c>
      <c r="V18" s="1513"/>
      <c r="W18" s="1585" t="s">
        <v>2044</v>
      </c>
      <c r="X18" s="1584" t="s">
        <v>1039</v>
      </c>
      <c r="Y18" s="1587"/>
    </row>
    <row r="19" spans="1:25" ht="409.5" x14ac:dyDescent="0.2">
      <c r="A19" s="1267" t="s">
        <v>1046</v>
      </c>
      <c r="B19" s="1250" t="s">
        <v>896</v>
      </c>
      <c r="C19" s="1250" t="s">
        <v>749</v>
      </c>
      <c r="D19" s="1505">
        <f>3580513801-54568981</f>
        <v>3525944820</v>
      </c>
      <c r="E19" s="1254">
        <f>D19</f>
        <v>3525944820</v>
      </c>
      <c r="F19" s="2113" t="s">
        <v>745</v>
      </c>
      <c r="G19" s="1509" t="s">
        <v>65</v>
      </c>
      <c r="H19" s="1250" t="s">
        <v>744</v>
      </c>
      <c r="I19" s="1514" t="s">
        <v>8</v>
      </c>
      <c r="J19" s="1514" t="s">
        <v>738</v>
      </c>
      <c r="K19" s="1514" t="s">
        <v>15</v>
      </c>
      <c r="L19" s="1514" t="s">
        <v>15</v>
      </c>
      <c r="M19" s="1512" t="s">
        <v>15</v>
      </c>
      <c r="N19" s="1253">
        <v>44075</v>
      </c>
      <c r="O19" s="1506" t="s">
        <v>1052</v>
      </c>
      <c r="P19" s="1507" t="s">
        <v>193</v>
      </c>
      <c r="Q19" s="1513"/>
      <c r="R19" s="1510"/>
      <c r="S19" s="1511"/>
      <c r="T19" s="1506" t="s">
        <v>1715</v>
      </c>
      <c r="U19" s="1507" t="s">
        <v>193</v>
      </c>
      <c r="V19" s="1513"/>
      <c r="W19" s="1585" t="s">
        <v>2042</v>
      </c>
      <c r="X19" s="1584" t="s">
        <v>193</v>
      </c>
      <c r="Y19" s="1587" t="s">
        <v>2043</v>
      </c>
    </row>
    <row r="20" spans="1:25" ht="132" x14ac:dyDescent="0.2">
      <c r="A20" s="1267" t="s">
        <v>897</v>
      </c>
      <c r="B20" s="1247" t="s">
        <v>898</v>
      </c>
      <c r="C20" s="1256" t="s">
        <v>192</v>
      </c>
      <c r="D20" s="1505">
        <v>938000000</v>
      </c>
      <c r="E20" s="1508" t="s">
        <v>193</v>
      </c>
      <c r="F20" s="2113" t="s">
        <v>745</v>
      </c>
      <c r="G20" s="1509" t="s">
        <v>65</v>
      </c>
      <c r="H20" s="1250" t="s">
        <v>744</v>
      </c>
      <c r="I20" s="1507" t="s">
        <v>5</v>
      </c>
      <c r="J20" s="1507" t="s">
        <v>4</v>
      </c>
      <c r="K20" s="1507" t="s">
        <v>6</v>
      </c>
      <c r="L20" s="1507" t="s">
        <v>10</v>
      </c>
      <c r="M20" s="1507" t="s">
        <v>10</v>
      </c>
      <c r="N20" s="1507" t="s">
        <v>15</v>
      </c>
      <c r="O20" s="1506" t="s">
        <v>1053</v>
      </c>
      <c r="P20" s="1507" t="s">
        <v>1043</v>
      </c>
      <c r="Q20" s="1513" t="s">
        <v>1054</v>
      </c>
      <c r="R20" s="1510"/>
      <c r="S20" s="1511"/>
      <c r="T20" s="1506" t="s">
        <v>1789</v>
      </c>
      <c r="U20" s="1507" t="s">
        <v>193</v>
      </c>
      <c r="V20" s="1513"/>
      <c r="W20" s="1585" t="s">
        <v>1789</v>
      </c>
      <c r="X20" s="1584" t="s">
        <v>193</v>
      </c>
      <c r="Y20" s="1587"/>
    </row>
    <row r="21" spans="1:25" ht="96" x14ac:dyDescent="0.2">
      <c r="A21" s="1267" t="s">
        <v>899</v>
      </c>
      <c r="B21" s="1247" t="s">
        <v>900</v>
      </c>
      <c r="C21" s="1256" t="s">
        <v>425</v>
      </c>
      <c r="D21" s="1505">
        <v>75000000</v>
      </c>
      <c r="E21" s="1508" t="s">
        <v>193</v>
      </c>
      <c r="F21" s="2113" t="s">
        <v>745</v>
      </c>
      <c r="G21" s="1509" t="s">
        <v>65</v>
      </c>
      <c r="H21" s="1250" t="s">
        <v>744</v>
      </c>
      <c r="I21" s="1507" t="s">
        <v>700</v>
      </c>
      <c r="J21" s="1507" t="s">
        <v>700</v>
      </c>
      <c r="K21" s="1507" t="s">
        <v>700</v>
      </c>
      <c r="L21" s="1507" t="s">
        <v>700</v>
      </c>
      <c r="M21" s="1507" t="s">
        <v>700</v>
      </c>
      <c r="N21" s="1507" t="s">
        <v>700</v>
      </c>
      <c r="O21" s="1506" t="s">
        <v>1055</v>
      </c>
      <c r="P21" s="1507" t="s">
        <v>193</v>
      </c>
      <c r="Q21" s="1513"/>
      <c r="R21" s="1510"/>
      <c r="S21" s="1511"/>
      <c r="T21" s="1506" t="s">
        <v>1711</v>
      </c>
      <c r="U21" s="1507" t="s">
        <v>193</v>
      </c>
      <c r="V21" s="1513"/>
      <c r="W21" s="1585" t="s">
        <v>1711</v>
      </c>
      <c r="X21" s="1584" t="s">
        <v>193</v>
      </c>
      <c r="Y21" s="1587"/>
    </row>
    <row r="22" spans="1:25" ht="252" x14ac:dyDescent="0.2">
      <c r="A22" s="1267" t="s">
        <v>901</v>
      </c>
      <c r="B22" s="1247" t="s">
        <v>902</v>
      </c>
      <c r="C22" s="1256" t="s">
        <v>425</v>
      </c>
      <c r="D22" s="1505">
        <v>301000000</v>
      </c>
      <c r="E22" s="1508" t="s">
        <v>193</v>
      </c>
      <c r="F22" s="2113" t="s">
        <v>745</v>
      </c>
      <c r="G22" s="1509" t="s">
        <v>65</v>
      </c>
      <c r="H22" s="1250" t="s">
        <v>744</v>
      </c>
      <c r="I22" s="1507" t="s">
        <v>435</v>
      </c>
      <c r="J22" s="1250" t="s">
        <v>436</v>
      </c>
      <c r="K22" s="1507" t="s">
        <v>9</v>
      </c>
      <c r="L22" s="1507" t="s">
        <v>10</v>
      </c>
      <c r="M22" s="1507" t="s">
        <v>10</v>
      </c>
      <c r="N22" s="1507" t="s">
        <v>15</v>
      </c>
      <c r="O22" s="1506" t="s">
        <v>1056</v>
      </c>
      <c r="P22" s="1507" t="s">
        <v>1043</v>
      </c>
      <c r="Q22" s="1513" t="s">
        <v>1057</v>
      </c>
      <c r="R22" s="1510"/>
      <c r="S22" s="1511"/>
      <c r="T22" s="1506" t="s">
        <v>1712</v>
      </c>
      <c r="U22" s="1507" t="s">
        <v>193</v>
      </c>
      <c r="V22" s="1513"/>
      <c r="W22" s="1585" t="s">
        <v>1712</v>
      </c>
      <c r="X22" s="1584" t="s">
        <v>193</v>
      </c>
      <c r="Y22" s="1587"/>
    </row>
    <row r="23" spans="1:25" ht="36" x14ac:dyDescent="0.2">
      <c r="A23" s="955" t="s">
        <v>1486</v>
      </c>
      <c r="B23" s="945" t="s">
        <v>1487</v>
      </c>
      <c r="C23" s="946"/>
      <c r="D23" s="1262">
        <f>SUM(D24:D30)</f>
        <v>10000000000</v>
      </c>
      <c r="E23" s="947"/>
      <c r="F23" s="1569"/>
      <c r="G23" s="948"/>
      <c r="H23" s="948"/>
      <c r="I23" s="948"/>
      <c r="J23" s="949"/>
      <c r="K23" s="949"/>
      <c r="L23" s="949"/>
      <c r="M23" s="950"/>
      <c r="N23" s="948"/>
      <c r="O23" s="968"/>
      <c r="P23" s="951"/>
      <c r="Q23" s="1036"/>
      <c r="R23" s="1096"/>
      <c r="S23" s="956"/>
      <c r="T23" s="968"/>
      <c r="U23" s="951"/>
      <c r="V23" s="1036"/>
      <c r="W23" s="968"/>
      <c r="X23" s="951"/>
      <c r="Y23" s="1036"/>
    </row>
    <row r="24" spans="1:25" ht="300" x14ac:dyDescent="0.2">
      <c r="A24" s="1516" t="s">
        <v>903</v>
      </c>
      <c r="B24" s="1255" t="s">
        <v>904</v>
      </c>
      <c r="C24" s="1514" t="s">
        <v>379</v>
      </c>
      <c r="D24" s="1258">
        <v>4883051308</v>
      </c>
      <c r="E24" s="1263">
        <v>7725000000</v>
      </c>
      <c r="F24" s="2111" t="s">
        <v>779</v>
      </c>
      <c r="G24" s="1509" t="s">
        <v>65</v>
      </c>
      <c r="H24" s="1514" t="s">
        <v>381</v>
      </c>
      <c r="I24" s="1514" t="s">
        <v>700</v>
      </c>
      <c r="J24" s="1514" t="s">
        <v>700</v>
      </c>
      <c r="K24" s="1514" t="s">
        <v>4</v>
      </c>
      <c r="L24" s="1514" t="s">
        <v>10</v>
      </c>
      <c r="M24" s="1264">
        <v>43040</v>
      </c>
      <c r="N24" s="1264">
        <v>43282</v>
      </c>
      <c r="O24" s="1506" t="s">
        <v>1108</v>
      </c>
      <c r="P24" s="1507" t="s">
        <v>1039</v>
      </c>
      <c r="Q24" s="1513" t="s">
        <v>1107</v>
      </c>
      <c r="R24" s="1510" t="s">
        <v>1058</v>
      </c>
      <c r="S24" s="1511" t="s">
        <v>1059</v>
      </c>
      <c r="T24" s="1506" t="s">
        <v>1716</v>
      </c>
      <c r="U24" s="1507" t="s">
        <v>193</v>
      </c>
      <c r="V24" s="1513" t="s">
        <v>1717</v>
      </c>
      <c r="W24" s="1585" t="s">
        <v>2045</v>
      </c>
      <c r="X24" s="1584" t="s">
        <v>193</v>
      </c>
      <c r="Y24" s="1587" t="s">
        <v>1717</v>
      </c>
    </row>
    <row r="25" spans="1:25" ht="264" customHeight="1" x14ac:dyDescent="0.2">
      <c r="A25" s="1516" t="s">
        <v>903</v>
      </c>
      <c r="B25" s="1255" t="s">
        <v>904</v>
      </c>
      <c r="C25" s="1514" t="s">
        <v>382</v>
      </c>
      <c r="D25" s="1257">
        <v>2016948692</v>
      </c>
      <c r="E25" s="1248">
        <v>6094301308</v>
      </c>
      <c r="F25" s="2111" t="s">
        <v>779</v>
      </c>
      <c r="G25" s="1509" t="s">
        <v>65</v>
      </c>
      <c r="H25" s="1514" t="s">
        <v>381</v>
      </c>
      <c r="I25" s="1514" t="s">
        <v>8</v>
      </c>
      <c r="J25" s="1514" t="s">
        <v>12</v>
      </c>
      <c r="K25" s="1514" t="s">
        <v>15</v>
      </c>
      <c r="L25" s="1514" t="s">
        <v>15</v>
      </c>
      <c r="M25" s="1512" t="s">
        <v>15</v>
      </c>
      <c r="N25" s="1264">
        <v>43800</v>
      </c>
      <c r="O25" s="1506" t="s">
        <v>1060</v>
      </c>
      <c r="P25" s="1507" t="s">
        <v>193</v>
      </c>
      <c r="Q25" s="1513"/>
      <c r="R25" s="1510"/>
      <c r="S25" s="1511"/>
      <c r="T25" s="1506" t="s">
        <v>1718</v>
      </c>
      <c r="U25" s="1507" t="s">
        <v>193</v>
      </c>
      <c r="V25" s="1513"/>
      <c r="W25" s="1585" t="s">
        <v>2046</v>
      </c>
      <c r="X25" s="1584" t="s">
        <v>193</v>
      </c>
      <c r="Y25" s="1587" t="s">
        <v>2047</v>
      </c>
    </row>
    <row r="26" spans="1:25" ht="144" x14ac:dyDescent="0.2">
      <c r="A26" s="1267" t="s">
        <v>905</v>
      </c>
      <c r="B26" s="1255" t="s">
        <v>906</v>
      </c>
      <c r="C26" s="1514" t="s">
        <v>769</v>
      </c>
      <c r="D26" s="1505">
        <v>500000000</v>
      </c>
      <c r="E26" s="1508" t="s">
        <v>193</v>
      </c>
      <c r="F26" s="2111" t="s">
        <v>779</v>
      </c>
      <c r="G26" s="1509" t="s">
        <v>65</v>
      </c>
      <c r="H26" s="1514" t="s">
        <v>381</v>
      </c>
      <c r="I26" s="1514" t="s">
        <v>7</v>
      </c>
      <c r="J26" s="1514" t="s">
        <v>9</v>
      </c>
      <c r="K26" s="1514" t="s">
        <v>9</v>
      </c>
      <c r="L26" s="1514" t="s">
        <v>10</v>
      </c>
      <c r="M26" s="1512" t="s">
        <v>10</v>
      </c>
      <c r="N26" s="1512" t="s">
        <v>14</v>
      </c>
      <c r="O26" s="1506" t="s">
        <v>1061</v>
      </c>
      <c r="P26" s="1507" t="s">
        <v>193</v>
      </c>
      <c r="Q26" s="1513" t="s">
        <v>1062</v>
      </c>
      <c r="R26" s="1510"/>
      <c r="S26" s="1511"/>
      <c r="T26" s="1506" t="s">
        <v>1790</v>
      </c>
      <c r="U26" s="1507" t="s">
        <v>1039</v>
      </c>
      <c r="V26" s="1513" t="s">
        <v>1717</v>
      </c>
      <c r="W26" s="1591" t="s">
        <v>2071</v>
      </c>
      <c r="X26" s="1584" t="s">
        <v>1043</v>
      </c>
      <c r="Y26" s="1587" t="s">
        <v>2048</v>
      </c>
    </row>
    <row r="27" spans="1:25" ht="108" x14ac:dyDescent="0.2">
      <c r="A27" s="1267" t="s">
        <v>907</v>
      </c>
      <c r="B27" s="1255" t="s">
        <v>908</v>
      </c>
      <c r="C27" s="1514" t="s">
        <v>769</v>
      </c>
      <c r="D27" s="1505">
        <v>800000000</v>
      </c>
      <c r="E27" s="1508" t="s">
        <v>193</v>
      </c>
      <c r="F27" s="2111" t="s">
        <v>779</v>
      </c>
      <c r="G27" s="1509" t="s">
        <v>65</v>
      </c>
      <c r="H27" s="1514" t="s">
        <v>381</v>
      </c>
      <c r="I27" s="1514" t="s">
        <v>7</v>
      </c>
      <c r="J27" s="1514" t="s">
        <v>9</v>
      </c>
      <c r="K27" s="1514" t="s">
        <v>9</v>
      </c>
      <c r="L27" s="1514" t="s">
        <v>10</v>
      </c>
      <c r="M27" s="1512" t="s">
        <v>10</v>
      </c>
      <c r="N27" s="1512" t="s">
        <v>14</v>
      </c>
      <c r="O27" s="1506" t="s">
        <v>1063</v>
      </c>
      <c r="P27" s="1507" t="s">
        <v>193</v>
      </c>
      <c r="Q27" s="1513" t="s">
        <v>1064</v>
      </c>
      <c r="R27" s="1510"/>
      <c r="S27" s="1511"/>
      <c r="T27" s="1506" t="s">
        <v>1791</v>
      </c>
      <c r="U27" s="1507" t="s">
        <v>1039</v>
      </c>
      <c r="V27" s="1513"/>
      <c r="W27" s="1591" t="s">
        <v>2072</v>
      </c>
      <c r="X27" s="1584" t="s">
        <v>1039</v>
      </c>
      <c r="Y27" s="1587" t="s">
        <v>1702</v>
      </c>
    </row>
    <row r="28" spans="1:25" ht="132" customHeight="1" x14ac:dyDescent="0.2">
      <c r="A28" s="1907" t="s">
        <v>909</v>
      </c>
      <c r="B28" s="1907" t="s">
        <v>910</v>
      </c>
      <c r="C28" s="1907" t="s">
        <v>769</v>
      </c>
      <c r="D28" s="1910">
        <v>1800000000</v>
      </c>
      <c r="E28" s="1508" t="s">
        <v>193</v>
      </c>
      <c r="F28" s="2111" t="s">
        <v>779</v>
      </c>
      <c r="G28" s="1509" t="s">
        <v>65</v>
      </c>
      <c r="H28" s="1514" t="s">
        <v>381</v>
      </c>
      <c r="I28" s="1514" t="s">
        <v>7</v>
      </c>
      <c r="J28" s="1514" t="s">
        <v>9</v>
      </c>
      <c r="K28" s="1514" t="s">
        <v>9</v>
      </c>
      <c r="L28" s="1514" t="s">
        <v>10</v>
      </c>
      <c r="M28" s="1512" t="s">
        <v>10</v>
      </c>
      <c r="N28" s="1512" t="s">
        <v>14</v>
      </c>
      <c r="O28" s="1506" t="s">
        <v>1109</v>
      </c>
      <c r="P28" s="1507" t="s">
        <v>193</v>
      </c>
      <c r="Q28" s="1913" t="s">
        <v>1065</v>
      </c>
      <c r="R28" s="1510"/>
      <c r="S28" s="1511"/>
      <c r="T28" s="1517" t="s">
        <v>1792</v>
      </c>
      <c r="U28" s="1507" t="s">
        <v>1039</v>
      </c>
      <c r="V28" s="1913" t="s">
        <v>1717</v>
      </c>
      <c r="W28" s="1517" t="s">
        <v>2049</v>
      </c>
      <c r="X28" s="1592" t="s">
        <v>1043</v>
      </c>
      <c r="Y28" s="1588" t="s">
        <v>1717</v>
      </c>
    </row>
    <row r="29" spans="1:25" ht="120" customHeight="1" x14ac:dyDescent="0.2">
      <c r="A29" s="1908"/>
      <c r="B29" s="1908" t="s">
        <v>910</v>
      </c>
      <c r="C29" s="1908" t="s">
        <v>769</v>
      </c>
      <c r="D29" s="1911"/>
      <c r="E29" s="1508" t="s">
        <v>193</v>
      </c>
      <c r="F29" s="2111" t="s">
        <v>779</v>
      </c>
      <c r="G29" s="1509" t="s">
        <v>65</v>
      </c>
      <c r="H29" s="1514" t="s">
        <v>381</v>
      </c>
      <c r="I29" s="1514" t="s">
        <v>7</v>
      </c>
      <c r="J29" s="1514" t="s">
        <v>9</v>
      </c>
      <c r="K29" s="1514" t="s">
        <v>9</v>
      </c>
      <c r="L29" s="1514" t="s">
        <v>10</v>
      </c>
      <c r="M29" s="1512" t="s">
        <v>10</v>
      </c>
      <c r="N29" s="1512" t="s">
        <v>14</v>
      </c>
      <c r="O29" s="1506" t="s">
        <v>1109</v>
      </c>
      <c r="P29" s="1507" t="s">
        <v>193</v>
      </c>
      <c r="Q29" s="1914"/>
      <c r="R29" s="1510"/>
      <c r="S29" s="1511"/>
      <c r="T29" s="1517" t="s">
        <v>1793</v>
      </c>
      <c r="U29" s="1507" t="s">
        <v>1039</v>
      </c>
      <c r="V29" s="1914"/>
      <c r="W29" s="1517" t="s">
        <v>2074</v>
      </c>
      <c r="X29" s="1592" t="s">
        <v>1039</v>
      </c>
      <c r="Y29" s="1593" t="s">
        <v>1702</v>
      </c>
    </row>
    <row r="30" spans="1:25" ht="108" customHeight="1" x14ac:dyDescent="0.2">
      <c r="A30" s="1909"/>
      <c r="B30" s="1909" t="s">
        <v>910</v>
      </c>
      <c r="C30" s="1909" t="s">
        <v>769</v>
      </c>
      <c r="D30" s="1912"/>
      <c r="E30" s="1508" t="s">
        <v>193</v>
      </c>
      <c r="F30" s="2111" t="s">
        <v>779</v>
      </c>
      <c r="G30" s="1509" t="s">
        <v>65</v>
      </c>
      <c r="H30" s="1514" t="s">
        <v>381</v>
      </c>
      <c r="I30" s="1514" t="s">
        <v>7</v>
      </c>
      <c r="J30" s="1514" t="s">
        <v>9</v>
      </c>
      <c r="K30" s="1514" t="s">
        <v>9</v>
      </c>
      <c r="L30" s="1514" t="s">
        <v>10</v>
      </c>
      <c r="M30" s="1512" t="s">
        <v>10</v>
      </c>
      <c r="N30" s="1512" t="s">
        <v>14</v>
      </c>
      <c r="O30" s="1506" t="s">
        <v>1109</v>
      </c>
      <c r="P30" s="1507" t="s">
        <v>193</v>
      </c>
      <c r="Q30" s="1915"/>
      <c r="R30" s="1510"/>
      <c r="S30" s="1511"/>
      <c r="T30" s="1517" t="s">
        <v>1794</v>
      </c>
      <c r="U30" s="1507" t="s">
        <v>1039</v>
      </c>
      <c r="V30" s="1915"/>
      <c r="W30" s="1517" t="s">
        <v>2073</v>
      </c>
      <c r="X30" s="1592" t="s">
        <v>1039</v>
      </c>
      <c r="Y30" s="1593" t="s">
        <v>1702</v>
      </c>
    </row>
    <row r="31" spans="1:25" ht="36" x14ac:dyDescent="0.2">
      <c r="A31" s="955" t="s">
        <v>1488</v>
      </c>
      <c r="B31" s="945" t="s">
        <v>1489</v>
      </c>
      <c r="C31" s="946"/>
      <c r="D31" s="1262">
        <f>SUM(D32:D50)</f>
        <v>5250000000</v>
      </c>
      <c r="E31" s="947"/>
      <c r="F31" s="1569"/>
      <c r="G31" s="948"/>
      <c r="H31" s="948"/>
      <c r="I31" s="948"/>
      <c r="J31" s="949"/>
      <c r="K31" s="949"/>
      <c r="L31" s="949"/>
      <c r="M31" s="950"/>
      <c r="N31" s="948"/>
      <c r="O31" s="968"/>
      <c r="P31" s="951"/>
      <c r="Q31" s="1036"/>
      <c r="R31" s="1096"/>
      <c r="S31" s="956"/>
      <c r="T31" s="968"/>
      <c r="U31" s="951"/>
      <c r="V31" s="1036"/>
      <c r="W31" s="968"/>
      <c r="X31" s="951"/>
      <c r="Y31" s="1036"/>
    </row>
    <row r="32" spans="1:25" ht="144" x14ac:dyDescent="0.2">
      <c r="A32" s="1267" t="s">
        <v>911</v>
      </c>
      <c r="B32" s="1255" t="s">
        <v>912</v>
      </c>
      <c r="C32" s="1514" t="s">
        <v>769</v>
      </c>
      <c r="D32" s="1505">
        <v>2835000000</v>
      </c>
      <c r="E32" s="1508" t="s">
        <v>193</v>
      </c>
      <c r="F32" s="2111" t="s">
        <v>762</v>
      </c>
      <c r="G32" s="1509" t="s">
        <v>65</v>
      </c>
      <c r="H32" s="1514" t="s">
        <v>381</v>
      </c>
      <c r="I32" s="1514" t="s">
        <v>7</v>
      </c>
      <c r="J32" s="1514" t="s">
        <v>7</v>
      </c>
      <c r="K32" s="1514" t="s">
        <v>10</v>
      </c>
      <c r="L32" s="1514" t="s">
        <v>10</v>
      </c>
      <c r="M32" s="1512" t="s">
        <v>10</v>
      </c>
      <c r="N32" s="1512" t="s">
        <v>15</v>
      </c>
      <c r="O32" s="1506" t="s">
        <v>1061</v>
      </c>
      <c r="P32" s="1507" t="s">
        <v>193</v>
      </c>
      <c r="Q32" s="1513"/>
      <c r="R32" s="1510"/>
      <c r="S32" s="1511"/>
      <c r="T32" s="1506" t="s">
        <v>1795</v>
      </c>
      <c r="U32" s="1507" t="s">
        <v>1039</v>
      </c>
      <c r="V32" s="1513"/>
      <c r="W32" s="1585" t="s">
        <v>2050</v>
      </c>
      <c r="X32" s="1584" t="s">
        <v>1039</v>
      </c>
      <c r="Y32" s="1587" t="s">
        <v>1702</v>
      </c>
    </row>
    <row r="33" spans="1:25" ht="144" x14ac:dyDescent="0.2">
      <c r="A33" s="1267" t="s">
        <v>913</v>
      </c>
      <c r="B33" s="1255" t="s">
        <v>914</v>
      </c>
      <c r="C33" s="1514" t="s">
        <v>876</v>
      </c>
      <c r="D33" s="1257">
        <v>585000000</v>
      </c>
      <c r="E33" s="1508" t="s">
        <v>193</v>
      </c>
      <c r="F33" s="2111" t="s">
        <v>762</v>
      </c>
      <c r="G33" s="1509" t="s">
        <v>65</v>
      </c>
      <c r="H33" s="1514" t="s">
        <v>381</v>
      </c>
      <c r="I33" s="1514" t="s">
        <v>7</v>
      </c>
      <c r="J33" s="1514" t="s">
        <v>7</v>
      </c>
      <c r="K33" s="1514" t="s">
        <v>10</v>
      </c>
      <c r="L33" s="1514" t="s">
        <v>10</v>
      </c>
      <c r="M33" s="1512" t="s">
        <v>10</v>
      </c>
      <c r="N33" s="1512" t="s">
        <v>15</v>
      </c>
      <c r="O33" s="1506" t="s">
        <v>1061</v>
      </c>
      <c r="P33" s="1507" t="s">
        <v>193</v>
      </c>
      <c r="Q33" s="1513"/>
      <c r="R33" s="1510"/>
      <c r="S33" s="1511"/>
      <c r="T33" s="1506" t="s">
        <v>1796</v>
      </c>
      <c r="U33" s="1507" t="s">
        <v>1039</v>
      </c>
      <c r="V33" s="1513"/>
      <c r="W33" s="1585" t="s">
        <v>2051</v>
      </c>
      <c r="X33" s="1584" t="s">
        <v>1039</v>
      </c>
      <c r="Y33" s="1587" t="s">
        <v>1702</v>
      </c>
    </row>
    <row r="34" spans="1:25" ht="96" x14ac:dyDescent="0.2">
      <c r="A34" s="1905" t="s">
        <v>915</v>
      </c>
      <c r="B34" s="1890" t="s">
        <v>916</v>
      </c>
      <c r="C34" s="1514" t="s">
        <v>917</v>
      </c>
      <c r="D34" s="1257">
        <v>10000000</v>
      </c>
      <c r="E34" s="1508" t="s">
        <v>700</v>
      </c>
      <c r="F34" s="2111" t="s">
        <v>762</v>
      </c>
      <c r="G34" s="1509" t="s">
        <v>65</v>
      </c>
      <c r="H34" s="1514" t="s">
        <v>381</v>
      </c>
      <c r="I34" s="1514" t="s">
        <v>700</v>
      </c>
      <c r="J34" s="1514" t="s">
        <v>700</v>
      </c>
      <c r="K34" s="1514" t="s">
        <v>700</v>
      </c>
      <c r="L34" s="1514" t="s">
        <v>700</v>
      </c>
      <c r="M34" s="1514" t="s">
        <v>700</v>
      </c>
      <c r="N34" s="1514" t="s">
        <v>700</v>
      </c>
      <c r="O34" s="1891" t="s">
        <v>1066</v>
      </c>
      <c r="P34" s="1890" t="s">
        <v>193</v>
      </c>
      <c r="Q34" s="1893"/>
      <c r="R34" s="1902"/>
      <c r="S34" s="1904"/>
      <c r="T34" s="1891"/>
      <c r="U34" s="1890" t="s">
        <v>193</v>
      </c>
      <c r="V34" s="1893" t="s">
        <v>1797</v>
      </c>
      <c r="W34" s="1891"/>
      <c r="X34" s="1890" t="s">
        <v>193</v>
      </c>
      <c r="Y34" s="1893" t="s">
        <v>1797</v>
      </c>
    </row>
    <row r="35" spans="1:25" ht="96" x14ac:dyDescent="0.2">
      <c r="A35" s="1905"/>
      <c r="B35" s="1890"/>
      <c r="C35" s="1514" t="s">
        <v>918</v>
      </c>
      <c r="D35" s="1257">
        <v>2000000</v>
      </c>
      <c r="E35" s="1508" t="s">
        <v>700</v>
      </c>
      <c r="F35" s="2111" t="s">
        <v>762</v>
      </c>
      <c r="G35" s="1509" t="s">
        <v>65</v>
      </c>
      <c r="H35" s="1514" t="s">
        <v>381</v>
      </c>
      <c r="I35" s="1514" t="s">
        <v>700</v>
      </c>
      <c r="J35" s="1514" t="s">
        <v>700</v>
      </c>
      <c r="K35" s="1514" t="s">
        <v>700</v>
      </c>
      <c r="L35" s="1514" t="s">
        <v>700</v>
      </c>
      <c r="M35" s="1514" t="s">
        <v>700</v>
      </c>
      <c r="N35" s="1514" t="s">
        <v>700</v>
      </c>
      <c r="O35" s="1891"/>
      <c r="P35" s="1890"/>
      <c r="Q35" s="1893"/>
      <c r="R35" s="1902"/>
      <c r="S35" s="1904"/>
      <c r="T35" s="1891"/>
      <c r="U35" s="1890"/>
      <c r="V35" s="1893"/>
      <c r="W35" s="1891"/>
      <c r="X35" s="1890"/>
      <c r="Y35" s="1893"/>
    </row>
    <row r="36" spans="1:25" ht="96" x14ac:dyDescent="0.2">
      <c r="A36" s="1905"/>
      <c r="B36" s="1890"/>
      <c r="C36" s="1514" t="s">
        <v>919</v>
      </c>
      <c r="D36" s="1257">
        <v>15000000</v>
      </c>
      <c r="E36" s="1508" t="s">
        <v>700</v>
      </c>
      <c r="F36" s="2111" t="s">
        <v>762</v>
      </c>
      <c r="G36" s="1509" t="s">
        <v>65</v>
      </c>
      <c r="H36" s="1514" t="s">
        <v>381</v>
      </c>
      <c r="I36" s="1514" t="s">
        <v>700</v>
      </c>
      <c r="J36" s="1514" t="s">
        <v>700</v>
      </c>
      <c r="K36" s="1514" t="s">
        <v>700</v>
      </c>
      <c r="L36" s="1514" t="s">
        <v>700</v>
      </c>
      <c r="M36" s="1514" t="s">
        <v>700</v>
      </c>
      <c r="N36" s="1514" t="s">
        <v>700</v>
      </c>
      <c r="O36" s="1891"/>
      <c r="P36" s="1890"/>
      <c r="Q36" s="1893"/>
      <c r="R36" s="1902"/>
      <c r="S36" s="1904"/>
      <c r="T36" s="1891"/>
      <c r="U36" s="1890"/>
      <c r="V36" s="1893"/>
      <c r="W36" s="1891"/>
      <c r="X36" s="1890"/>
      <c r="Y36" s="1893"/>
    </row>
    <row r="37" spans="1:25" ht="96" x14ac:dyDescent="0.2">
      <c r="A37" s="1905"/>
      <c r="B37" s="1890"/>
      <c r="C37" s="1514" t="s">
        <v>920</v>
      </c>
      <c r="D37" s="1257">
        <v>5000000</v>
      </c>
      <c r="E37" s="1508" t="s">
        <v>700</v>
      </c>
      <c r="F37" s="2111" t="s">
        <v>762</v>
      </c>
      <c r="G37" s="1509" t="s">
        <v>65</v>
      </c>
      <c r="H37" s="1514" t="s">
        <v>381</v>
      </c>
      <c r="I37" s="1514" t="s">
        <v>700</v>
      </c>
      <c r="J37" s="1514" t="s">
        <v>700</v>
      </c>
      <c r="K37" s="1514" t="s">
        <v>700</v>
      </c>
      <c r="L37" s="1514" t="s">
        <v>700</v>
      </c>
      <c r="M37" s="1514" t="s">
        <v>700</v>
      </c>
      <c r="N37" s="1514" t="s">
        <v>700</v>
      </c>
      <c r="O37" s="1891"/>
      <c r="P37" s="1890"/>
      <c r="Q37" s="1893"/>
      <c r="R37" s="1902"/>
      <c r="S37" s="1904"/>
      <c r="T37" s="1891"/>
      <c r="U37" s="1890"/>
      <c r="V37" s="1893"/>
      <c r="W37" s="1891"/>
      <c r="X37" s="1890"/>
      <c r="Y37" s="1893"/>
    </row>
    <row r="38" spans="1:25" ht="96" x14ac:dyDescent="0.2">
      <c r="A38" s="1905"/>
      <c r="B38" s="1890"/>
      <c r="C38" s="1514" t="s">
        <v>921</v>
      </c>
      <c r="D38" s="1257">
        <v>15000000</v>
      </c>
      <c r="E38" s="1508" t="s">
        <v>700</v>
      </c>
      <c r="F38" s="2111" t="s">
        <v>762</v>
      </c>
      <c r="G38" s="1509" t="s">
        <v>65</v>
      </c>
      <c r="H38" s="1514" t="s">
        <v>381</v>
      </c>
      <c r="I38" s="1514" t="s">
        <v>700</v>
      </c>
      <c r="J38" s="1514" t="s">
        <v>700</v>
      </c>
      <c r="K38" s="1514" t="s">
        <v>700</v>
      </c>
      <c r="L38" s="1514" t="s">
        <v>700</v>
      </c>
      <c r="M38" s="1514" t="s">
        <v>700</v>
      </c>
      <c r="N38" s="1514" t="s">
        <v>700</v>
      </c>
      <c r="O38" s="1891"/>
      <c r="P38" s="1890"/>
      <c r="Q38" s="1893"/>
      <c r="R38" s="1902"/>
      <c r="S38" s="1904"/>
      <c r="T38" s="1891"/>
      <c r="U38" s="1890"/>
      <c r="V38" s="1893"/>
      <c r="W38" s="1891"/>
      <c r="X38" s="1890"/>
      <c r="Y38" s="1893"/>
    </row>
    <row r="39" spans="1:25" ht="96" x14ac:dyDescent="0.2">
      <c r="A39" s="1905"/>
      <c r="B39" s="1890"/>
      <c r="C39" s="1514" t="s">
        <v>922</v>
      </c>
      <c r="D39" s="1257">
        <v>3000000</v>
      </c>
      <c r="E39" s="1508" t="s">
        <v>700</v>
      </c>
      <c r="F39" s="2111" t="s">
        <v>762</v>
      </c>
      <c r="G39" s="1509" t="s">
        <v>65</v>
      </c>
      <c r="H39" s="1514" t="s">
        <v>381</v>
      </c>
      <c r="I39" s="1514" t="s">
        <v>700</v>
      </c>
      <c r="J39" s="1514" t="s">
        <v>700</v>
      </c>
      <c r="K39" s="1514" t="s">
        <v>700</v>
      </c>
      <c r="L39" s="1514" t="s">
        <v>700</v>
      </c>
      <c r="M39" s="1514" t="s">
        <v>700</v>
      </c>
      <c r="N39" s="1514" t="s">
        <v>700</v>
      </c>
      <c r="O39" s="1891"/>
      <c r="P39" s="1890"/>
      <c r="Q39" s="1893"/>
      <c r="R39" s="1902"/>
      <c r="S39" s="1904"/>
      <c r="T39" s="1891"/>
      <c r="U39" s="1890"/>
      <c r="V39" s="1893"/>
      <c r="W39" s="1891"/>
      <c r="X39" s="1890"/>
      <c r="Y39" s="1893"/>
    </row>
    <row r="40" spans="1:25" ht="108" x14ac:dyDescent="0.2">
      <c r="A40" s="1267" t="s">
        <v>923</v>
      </c>
      <c r="B40" s="1255" t="s">
        <v>924</v>
      </c>
      <c r="C40" s="1514" t="s">
        <v>192</v>
      </c>
      <c r="D40" s="1258">
        <v>10000000</v>
      </c>
      <c r="E40" s="1508" t="s">
        <v>193</v>
      </c>
      <c r="F40" s="2111" t="s">
        <v>762</v>
      </c>
      <c r="G40" s="1509" t="s">
        <v>65</v>
      </c>
      <c r="H40" s="1514" t="s">
        <v>381</v>
      </c>
      <c r="I40" s="1514" t="s">
        <v>5</v>
      </c>
      <c r="J40" s="1514" t="s">
        <v>5</v>
      </c>
      <c r="K40" s="1514" t="s">
        <v>6</v>
      </c>
      <c r="L40" s="1514" t="s">
        <v>7</v>
      </c>
      <c r="M40" s="1512" t="s">
        <v>7</v>
      </c>
      <c r="N40" s="1512" t="s">
        <v>15</v>
      </c>
      <c r="O40" s="1506" t="s">
        <v>1067</v>
      </c>
      <c r="P40" s="1507" t="s">
        <v>1043</v>
      </c>
      <c r="Q40" s="1513"/>
      <c r="R40" s="1510"/>
      <c r="S40" s="1511"/>
      <c r="T40" s="1506" t="s">
        <v>1798</v>
      </c>
      <c r="U40" s="1507" t="s">
        <v>1039</v>
      </c>
      <c r="V40" s="1513" t="s">
        <v>1799</v>
      </c>
      <c r="W40" s="1585" t="s">
        <v>2052</v>
      </c>
      <c r="X40" s="1584" t="s">
        <v>1039</v>
      </c>
      <c r="Y40" s="1587" t="s">
        <v>1799</v>
      </c>
    </row>
    <row r="41" spans="1:25" ht="96" x14ac:dyDescent="0.2">
      <c r="A41" s="1905" t="s">
        <v>925</v>
      </c>
      <c r="B41" s="1906" t="s">
        <v>926</v>
      </c>
      <c r="C41" s="1514" t="s">
        <v>192</v>
      </c>
      <c r="D41" s="1258">
        <v>10000000</v>
      </c>
      <c r="E41" s="1508" t="s">
        <v>193</v>
      </c>
      <c r="F41" s="2111" t="s">
        <v>762</v>
      </c>
      <c r="G41" s="1509" t="s">
        <v>65</v>
      </c>
      <c r="H41" s="1514" t="s">
        <v>381</v>
      </c>
      <c r="I41" s="1514" t="s">
        <v>5</v>
      </c>
      <c r="J41" s="1514" t="s">
        <v>5</v>
      </c>
      <c r="K41" s="1514" t="s">
        <v>6</v>
      </c>
      <c r="L41" s="1514" t="s">
        <v>7</v>
      </c>
      <c r="M41" s="1512" t="s">
        <v>7</v>
      </c>
      <c r="N41" s="1512" t="s">
        <v>15</v>
      </c>
      <c r="O41" s="1506" t="s">
        <v>1067</v>
      </c>
      <c r="P41" s="1507" t="s">
        <v>1043</v>
      </c>
      <c r="Q41" s="1513"/>
      <c r="R41" s="1510"/>
      <c r="S41" s="1511"/>
      <c r="T41" s="1506" t="s">
        <v>1800</v>
      </c>
      <c r="U41" s="1507" t="s">
        <v>1043</v>
      </c>
      <c r="V41" s="1513"/>
      <c r="W41" s="1585" t="s">
        <v>1800</v>
      </c>
      <c r="X41" s="1584" t="s">
        <v>1043</v>
      </c>
      <c r="Y41" s="1587"/>
    </row>
    <row r="42" spans="1:25" ht="36" x14ac:dyDescent="0.2">
      <c r="A42" s="1905"/>
      <c r="B42" s="1906"/>
      <c r="C42" s="1514" t="s">
        <v>927</v>
      </c>
      <c r="D42" s="1258">
        <v>80000000</v>
      </c>
      <c r="E42" s="1508"/>
      <c r="F42" s="2111"/>
      <c r="G42" s="1509"/>
      <c r="H42" s="1514"/>
      <c r="I42" s="1514" t="s">
        <v>700</v>
      </c>
      <c r="J42" s="1514" t="s">
        <v>700</v>
      </c>
      <c r="K42" s="1514" t="s">
        <v>700</v>
      </c>
      <c r="L42" s="1514" t="s">
        <v>700</v>
      </c>
      <c r="M42" s="1514" t="s">
        <v>700</v>
      </c>
      <c r="N42" s="1514" t="s">
        <v>700</v>
      </c>
      <c r="O42" s="1891" t="s">
        <v>1066</v>
      </c>
      <c r="P42" s="1890" t="s">
        <v>193</v>
      </c>
      <c r="Q42" s="1893"/>
      <c r="R42" s="1902"/>
      <c r="S42" s="1904"/>
      <c r="T42" s="1891"/>
      <c r="U42" s="1890" t="s">
        <v>193</v>
      </c>
      <c r="V42" s="1893"/>
      <c r="W42" s="1891"/>
      <c r="X42" s="1890" t="s">
        <v>193</v>
      </c>
      <c r="Y42" s="1893"/>
    </row>
    <row r="43" spans="1:25" ht="24" x14ac:dyDescent="0.2">
      <c r="A43" s="1905"/>
      <c r="B43" s="1906"/>
      <c r="C43" s="1514" t="s">
        <v>919</v>
      </c>
      <c r="D43" s="1258">
        <v>77000000</v>
      </c>
      <c r="E43" s="1508"/>
      <c r="F43" s="2111"/>
      <c r="G43" s="1509"/>
      <c r="H43" s="1514"/>
      <c r="I43" s="1514" t="s">
        <v>700</v>
      </c>
      <c r="J43" s="1514" t="s">
        <v>700</v>
      </c>
      <c r="K43" s="1514" t="s">
        <v>700</v>
      </c>
      <c r="L43" s="1514" t="s">
        <v>700</v>
      </c>
      <c r="M43" s="1514" t="s">
        <v>700</v>
      </c>
      <c r="N43" s="1514" t="s">
        <v>700</v>
      </c>
      <c r="O43" s="1891"/>
      <c r="P43" s="1890"/>
      <c r="Q43" s="1893"/>
      <c r="R43" s="1902"/>
      <c r="S43" s="1904"/>
      <c r="T43" s="1891"/>
      <c r="U43" s="1890"/>
      <c r="V43" s="1893"/>
      <c r="W43" s="1891"/>
      <c r="X43" s="1890"/>
      <c r="Y43" s="1893"/>
    </row>
    <row r="44" spans="1:25" x14ac:dyDescent="0.2">
      <c r="A44" s="1905"/>
      <c r="B44" s="1906"/>
      <c r="C44" s="1514" t="s">
        <v>920</v>
      </c>
      <c r="D44" s="1258">
        <v>75000000</v>
      </c>
      <c r="E44" s="1508"/>
      <c r="F44" s="2111"/>
      <c r="G44" s="1509"/>
      <c r="H44" s="1514"/>
      <c r="I44" s="1514" t="s">
        <v>700</v>
      </c>
      <c r="J44" s="1514" t="s">
        <v>700</v>
      </c>
      <c r="K44" s="1514" t="s">
        <v>700</v>
      </c>
      <c r="L44" s="1514" t="s">
        <v>700</v>
      </c>
      <c r="M44" s="1514" t="s">
        <v>700</v>
      </c>
      <c r="N44" s="1514" t="s">
        <v>700</v>
      </c>
      <c r="O44" s="1891"/>
      <c r="P44" s="1890"/>
      <c r="Q44" s="1893"/>
      <c r="R44" s="1902"/>
      <c r="S44" s="1904"/>
      <c r="T44" s="1891"/>
      <c r="U44" s="1890"/>
      <c r="V44" s="1893"/>
      <c r="W44" s="1891"/>
      <c r="X44" s="1890"/>
      <c r="Y44" s="1893"/>
    </row>
    <row r="45" spans="1:25" ht="24" x14ac:dyDescent="0.2">
      <c r="A45" s="1905"/>
      <c r="B45" s="1906"/>
      <c r="C45" s="1514" t="s">
        <v>921</v>
      </c>
      <c r="D45" s="1258">
        <v>80000000</v>
      </c>
      <c r="E45" s="1508"/>
      <c r="F45" s="2111"/>
      <c r="G45" s="1509"/>
      <c r="H45" s="1514"/>
      <c r="I45" s="1514" t="s">
        <v>700</v>
      </c>
      <c r="J45" s="1514" t="s">
        <v>700</v>
      </c>
      <c r="K45" s="1514" t="s">
        <v>700</v>
      </c>
      <c r="L45" s="1514" t="s">
        <v>700</v>
      </c>
      <c r="M45" s="1514" t="s">
        <v>700</v>
      </c>
      <c r="N45" s="1514" t="s">
        <v>700</v>
      </c>
      <c r="O45" s="1891"/>
      <c r="P45" s="1890"/>
      <c r="Q45" s="1893"/>
      <c r="R45" s="1902"/>
      <c r="S45" s="1904"/>
      <c r="T45" s="1891"/>
      <c r="U45" s="1890"/>
      <c r="V45" s="1893"/>
      <c r="W45" s="1891"/>
      <c r="X45" s="1890"/>
      <c r="Y45" s="1893"/>
    </row>
    <row r="46" spans="1:25" x14ac:dyDescent="0.2">
      <c r="A46" s="1905"/>
      <c r="B46" s="1906"/>
      <c r="C46" s="1514" t="s">
        <v>922</v>
      </c>
      <c r="D46" s="1258">
        <v>88000000</v>
      </c>
      <c r="E46" s="1508"/>
      <c r="F46" s="2111"/>
      <c r="G46" s="1509"/>
      <c r="H46" s="1514"/>
      <c r="I46" s="1514" t="s">
        <v>700</v>
      </c>
      <c r="J46" s="1514" t="s">
        <v>700</v>
      </c>
      <c r="K46" s="1514" t="s">
        <v>700</v>
      </c>
      <c r="L46" s="1514" t="s">
        <v>700</v>
      </c>
      <c r="M46" s="1514" t="s">
        <v>700</v>
      </c>
      <c r="N46" s="1514" t="s">
        <v>700</v>
      </c>
      <c r="O46" s="1891"/>
      <c r="P46" s="1890"/>
      <c r="Q46" s="1893"/>
      <c r="R46" s="1902"/>
      <c r="S46" s="1904"/>
      <c r="T46" s="1891"/>
      <c r="U46" s="1890"/>
      <c r="V46" s="1893"/>
      <c r="W46" s="1891"/>
      <c r="X46" s="1890"/>
      <c r="Y46" s="1893"/>
    </row>
    <row r="47" spans="1:25" ht="108" x14ac:dyDescent="0.2">
      <c r="A47" s="1267" t="s">
        <v>928</v>
      </c>
      <c r="B47" s="1255" t="s">
        <v>929</v>
      </c>
      <c r="C47" s="1514" t="s">
        <v>769</v>
      </c>
      <c r="D47" s="1257">
        <v>500000000</v>
      </c>
      <c r="E47" s="1508" t="s">
        <v>193</v>
      </c>
      <c r="F47" s="2111" t="s">
        <v>762</v>
      </c>
      <c r="G47" s="1509" t="s">
        <v>65</v>
      </c>
      <c r="H47" s="1514" t="s">
        <v>381</v>
      </c>
      <c r="I47" s="1514" t="s">
        <v>7</v>
      </c>
      <c r="J47" s="1514" t="s">
        <v>9</v>
      </c>
      <c r="K47" s="1514" t="s">
        <v>9</v>
      </c>
      <c r="L47" s="1514" t="s">
        <v>10</v>
      </c>
      <c r="M47" s="1512" t="s">
        <v>10</v>
      </c>
      <c r="N47" s="1512" t="s">
        <v>14</v>
      </c>
      <c r="O47" s="1506" t="s">
        <v>1068</v>
      </c>
      <c r="P47" s="1507" t="s">
        <v>193</v>
      </c>
      <c r="Q47" s="1513"/>
      <c r="R47" s="1510"/>
      <c r="S47" s="1511"/>
      <c r="T47" s="1506" t="s">
        <v>1801</v>
      </c>
      <c r="U47" s="1507" t="s">
        <v>1039</v>
      </c>
      <c r="V47" s="1513"/>
      <c r="W47" s="1585" t="s">
        <v>2053</v>
      </c>
      <c r="X47" s="1584" t="s">
        <v>1039</v>
      </c>
      <c r="Y47" s="1587" t="s">
        <v>1702</v>
      </c>
    </row>
    <row r="48" spans="1:25" ht="144" x14ac:dyDescent="0.2">
      <c r="A48" s="1267" t="s">
        <v>930</v>
      </c>
      <c r="B48" s="1255" t="s">
        <v>931</v>
      </c>
      <c r="C48" s="1514" t="s">
        <v>769</v>
      </c>
      <c r="D48" s="1257">
        <v>40000000</v>
      </c>
      <c r="E48" s="1508" t="s">
        <v>193</v>
      </c>
      <c r="F48" s="2111" t="s">
        <v>762</v>
      </c>
      <c r="G48" s="1509" t="s">
        <v>65</v>
      </c>
      <c r="H48" s="1514" t="s">
        <v>381</v>
      </c>
      <c r="I48" s="1514" t="s">
        <v>7</v>
      </c>
      <c r="J48" s="1514" t="s">
        <v>8</v>
      </c>
      <c r="K48" s="1514" t="s">
        <v>9</v>
      </c>
      <c r="L48" s="1514" t="s">
        <v>932</v>
      </c>
      <c r="M48" s="1512" t="s">
        <v>9</v>
      </c>
      <c r="N48" s="1512" t="s">
        <v>11</v>
      </c>
      <c r="O48" s="1506" t="s">
        <v>1069</v>
      </c>
      <c r="P48" s="1507" t="s">
        <v>193</v>
      </c>
      <c r="Q48" s="1513"/>
      <c r="R48" s="1510"/>
      <c r="S48" s="1511"/>
      <c r="T48" s="1506" t="s">
        <v>1802</v>
      </c>
      <c r="U48" s="1507" t="s">
        <v>1039</v>
      </c>
      <c r="V48" s="1513"/>
      <c r="W48" s="1585" t="s">
        <v>2054</v>
      </c>
      <c r="X48" s="1584" t="s">
        <v>1039</v>
      </c>
      <c r="Y48" s="1587" t="s">
        <v>1702</v>
      </c>
    </row>
    <row r="49" spans="1:25" ht="228" x14ac:dyDescent="0.2">
      <c r="A49" s="1267" t="s">
        <v>933</v>
      </c>
      <c r="B49" s="1250" t="s">
        <v>934</v>
      </c>
      <c r="C49" s="1514" t="s">
        <v>230</v>
      </c>
      <c r="D49" s="1257">
        <v>70000000</v>
      </c>
      <c r="E49" s="1508" t="s">
        <v>193</v>
      </c>
      <c r="F49" s="2111" t="s">
        <v>762</v>
      </c>
      <c r="G49" s="1509" t="s">
        <v>65</v>
      </c>
      <c r="H49" s="1514" t="s">
        <v>381</v>
      </c>
      <c r="I49" s="1514" t="s">
        <v>5</v>
      </c>
      <c r="J49" s="1514" t="s">
        <v>5</v>
      </c>
      <c r="K49" s="1514" t="s">
        <v>6</v>
      </c>
      <c r="L49" s="1514" t="s">
        <v>7</v>
      </c>
      <c r="M49" s="1512" t="s">
        <v>7</v>
      </c>
      <c r="N49" s="1512" t="s">
        <v>15</v>
      </c>
      <c r="O49" s="1506" t="s">
        <v>1070</v>
      </c>
      <c r="P49" s="1507" t="s">
        <v>1043</v>
      </c>
      <c r="Q49" s="1513" t="s">
        <v>1071</v>
      </c>
      <c r="R49" s="1510"/>
      <c r="S49" s="1511"/>
      <c r="T49" s="1506" t="s">
        <v>1803</v>
      </c>
      <c r="U49" s="1507" t="s">
        <v>193</v>
      </c>
      <c r="V49" s="1513" t="s">
        <v>1804</v>
      </c>
      <c r="W49" s="1585" t="s">
        <v>1803</v>
      </c>
      <c r="X49" s="1584" t="s">
        <v>193</v>
      </c>
      <c r="Y49" s="1587" t="s">
        <v>1702</v>
      </c>
    </row>
    <row r="50" spans="1:25" ht="228" x14ac:dyDescent="0.2">
      <c r="A50" s="1267" t="s">
        <v>935</v>
      </c>
      <c r="B50" s="1507" t="s">
        <v>936</v>
      </c>
      <c r="C50" s="1514" t="s">
        <v>230</v>
      </c>
      <c r="D50" s="1257">
        <v>750000000</v>
      </c>
      <c r="E50" s="1508" t="s">
        <v>193</v>
      </c>
      <c r="F50" s="2111" t="s">
        <v>762</v>
      </c>
      <c r="G50" s="1509" t="s">
        <v>65</v>
      </c>
      <c r="H50" s="1514" t="s">
        <v>381</v>
      </c>
      <c r="I50" s="1514" t="s">
        <v>6</v>
      </c>
      <c r="J50" s="1514" t="s">
        <v>6</v>
      </c>
      <c r="K50" s="1514" t="s">
        <v>7</v>
      </c>
      <c r="L50" s="1514" t="s">
        <v>8</v>
      </c>
      <c r="M50" s="1512" t="s">
        <v>8</v>
      </c>
      <c r="N50" s="1512" t="s">
        <v>14</v>
      </c>
      <c r="O50" s="1506" t="s">
        <v>1067</v>
      </c>
      <c r="P50" s="1507" t="s">
        <v>1043</v>
      </c>
      <c r="Q50" s="1513" t="s">
        <v>1072</v>
      </c>
      <c r="R50" s="1510"/>
      <c r="S50" s="1511"/>
      <c r="T50" s="1506" t="s">
        <v>1805</v>
      </c>
      <c r="U50" s="1507" t="s">
        <v>1039</v>
      </c>
      <c r="V50" s="1513"/>
      <c r="W50" s="1585" t="s">
        <v>2055</v>
      </c>
      <c r="X50" s="1584" t="s">
        <v>1039</v>
      </c>
      <c r="Y50" s="1587" t="s">
        <v>1702</v>
      </c>
    </row>
    <row r="51" spans="1:25" ht="36" x14ac:dyDescent="0.2">
      <c r="A51" s="955" t="s">
        <v>1490</v>
      </c>
      <c r="B51" s="945" t="s">
        <v>1491</v>
      </c>
      <c r="C51" s="946"/>
      <c r="D51" s="1262">
        <f>SUM(D52:D58,D60:D68)</f>
        <v>9000000000</v>
      </c>
      <c r="E51" s="947"/>
      <c r="F51" s="1569"/>
      <c r="G51" s="948"/>
      <c r="H51" s="948"/>
      <c r="I51" s="948"/>
      <c r="J51" s="949"/>
      <c r="K51" s="949"/>
      <c r="L51" s="949"/>
      <c r="M51" s="950"/>
      <c r="N51" s="948"/>
      <c r="O51" s="968"/>
      <c r="P51" s="951"/>
      <c r="Q51" s="1036"/>
      <c r="R51" s="1096"/>
      <c r="S51" s="956"/>
      <c r="T51" s="968"/>
      <c r="U51" s="951"/>
      <c r="V51" s="1036"/>
      <c r="W51" s="968"/>
      <c r="X51" s="951"/>
      <c r="Y51" s="1036"/>
    </row>
    <row r="52" spans="1:25" ht="204" x14ac:dyDescent="0.2">
      <c r="A52" s="1896" t="s">
        <v>937</v>
      </c>
      <c r="B52" s="1250" t="s">
        <v>938</v>
      </c>
      <c r="C52" s="1250" t="s">
        <v>725</v>
      </c>
      <c r="D52" s="1259">
        <v>1046091773</v>
      </c>
      <c r="E52" s="1249">
        <v>6827989539</v>
      </c>
      <c r="F52" s="2113"/>
      <c r="G52" s="1509" t="s">
        <v>65</v>
      </c>
      <c r="H52" s="1509" t="s">
        <v>701</v>
      </c>
      <c r="I52" s="1256" t="s">
        <v>862</v>
      </c>
      <c r="J52" s="1256" t="s">
        <v>862</v>
      </c>
      <c r="K52" s="1507" t="s">
        <v>4</v>
      </c>
      <c r="L52" s="1507" t="s">
        <v>6</v>
      </c>
      <c r="M52" s="1265">
        <v>42248</v>
      </c>
      <c r="N52" s="1265">
        <v>43252</v>
      </c>
      <c r="O52" s="1506" t="s">
        <v>1073</v>
      </c>
      <c r="P52" s="1507" t="s">
        <v>1074</v>
      </c>
      <c r="Q52" s="1513" t="s">
        <v>1075</v>
      </c>
      <c r="R52" s="1510"/>
      <c r="S52" s="1511" t="s">
        <v>1076</v>
      </c>
      <c r="T52" s="1506" t="s">
        <v>1806</v>
      </c>
      <c r="U52" s="1507" t="s">
        <v>193</v>
      </c>
      <c r="V52" s="1513"/>
      <c r="W52" s="1585" t="s">
        <v>1826</v>
      </c>
      <c r="X52" s="1584" t="s">
        <v>193</v>
      </c>
      <c r="Y52" s="1587"/>
    </row>
    <row r="53" spans="1:25" ht="108" x14ac:dyDescent="0.2">
      <c r="A53" s="1896"/>
      <c r="B53" s="1506" t="s">
        <v>726</v>
      </c>
      <c r="C53" s="1250" t="s">
        <v>725</v>
      </c>
      <c r="D53" s="1259">
        <v>980000000</v>
      </c>
      <c r="E53" s="1249" t="s">
        <v>863</v>
      </c>
      <c r="F53" s="2113" t="s">
        <v>724</v>
      </c>
      <c r="G53" s="1509" t="s">
        <v>65</v>
      </c>
      <c r="H53" s="1509" t="s">
        <v>701</v>
      </c>
      <c r="I53" s="1515" t="s">
        <v>7</v>
      </c>
      <c r="J53" s="1515" t="s">
        <v>8</v>
      </c>
      <c r="K53" s="1515" t="s">
        <v>11</v>
      </c>
      <c r="L53" s="1515" t="s">
        <v>13</v>
      </c>
      <c r="M53" s="1265" t="s">
        <v>1077</v>
      </c>
      <c r="N53" s="1265">
        <v>43405</v>
      </c>
      <c r="O53" s="1506" t="s">
        <v>1078</v>
      </c>
      <c r="P53" s="1507" t="s">
        <v>193</v>
      </c>
      <c r="Q53" s="1513"/>
      <c r="R53" s="1510"/>
      <c r="S53" s="1511"/>
      <c r="T53" s="1506" t="s">
        <v>1807</v>
      </c>
      <c r="U53" s="1507" t="s">
        <v>1039</v>
      </c>
      <c r="V53" s="1513"/>
      <c r="W53" s="1585" t="s">
        <v>1807</v>
      </c>
      <c r="X53" s="1584" t="s">
        <v>1039</v>
      </c>
      <c r="Y53" s="1587"/>
    </row>
    <row r="54" spans="1:25" ht="84" x14ac:dyDescent="0.2">
      <c r="A54" s="1896"/>
      <c r="B54" s="1506" t="s">
        <v>726</v>
      </c>
      <c r="C54" s="1250" t="s">
        <v>725</v>
      </c>
      <c r="D54" s="1259">
        <v>120000000</v>
      </c>
      <c r="E54" s="1249" t="s">
        <v>864</v>
      </c>
      <c r="F54" s="2113" t="s">
        <v>865</v>
      </c>
      <c r="G54" s="1509"/>
      <c r="H54" s="1509" t="s">
        <v>701</v>
      </c>
      <c r="I54" s="1514" t="s">
        <v>7</v>
      </c>
      <c r="J54" s="1514" t="s">
        <v>10</v>
      </c>
      <c r="K54" s="1514" t="s">
        <v>14</v>
      </c>
      <c r="L54" s="1514" t="s">
        <v>15</v>
      </c>
      <c r="M54" s="1514" t="s">
        <v>15</v>
      </c>
      <c r="N54" s="1265">
        <v>44772</v>
      </c>
      <c r="O54" s="1506" t="s">
        <v>1079</v>
      </c>
      <c r="P54" s="1507" t="s">
        <v>193</v>
      </c>
      <c r="Q54" s="1513"/>
      <c r="R54" s="1510"/>
      <c r="S54" s="1511"/>
      <c r="T54" s="1506" t="s">
        <v>1715</v>
      </c>
      <c r="U54" s="1507" t="s">
        <v>193</v>
      </c>
      <c r="V54" s="1513"/>
      <c r="W54" s="1585" t="s">
        <v>2056</v>
      </c>
      <c r="X54" s="1584" t="s">
        <v>193</v>
      </c>
      <c r="Y54" s="1587"/>
    </row>
    <row r="55" spans="1:25" ht="240" x14ac:dyDescent="0.2">
      <c r="A55" s="1896"/>
      <c r="B55" s="1247" t="s">
        <v>866</v>
      </c>
      <c r="C55" s="1514" t="s">
        <v>703</v>
      </c>
      <c r="D55" s="1257">
        <v>1000000000</v>
      </c>
      <c r="E55" s="1508" t="s">
        <v>193</v>
      </c>
      <c r="F55" s="2113" t="s">
        <v>719</v>
      </c>
      <c r="G55" s="1509" t="s">
        <v>65</v>
      </c>
      <c r="H55" s="1509" t="s">
        <v>701</v>
      </c>
      <c r="I55" s="1512" t="s">
        <v>6</v>
      </c>
      <c r="J55" s="1512" t="s">
        <v>6</v>
      </c>
      <c r="K55" s="1507" t="s">
        <v>9</v>
      </c>
      <c r="L55" s="1507" t="s">
        <v>9</v>
      </c>
      <c r="M55" s="1507" t="s">
        <v>10</v>
      </c>
      <c r="N55" s="1512" t="s">
        <v>15</v>
      </c>
      <c r="O55" s="1506" t="s">
        <v>1080</v>
      </c>
      <c r="P55" s="1507" t="s">
        <v>1039</v>
      </c>
      <c r="Q55" s="1513"/>
      <c r="R55" s="1510"/>
      <c r="S55" s="1511"/>
      <c r="T55" s="1506" t="s">
        <v>1808</v>
      </c>
      <c r="U55" s="1507" t="s">
        <v>1039</v>
      </c>
      <c r="V55" s="1513"/>
      <c r="W55" s="1585" t="s">
        <v>2058</v>
      </c>
      <c r="X55" s="1584" t="s">
        <v>1039</v>
      </c>
      <c r="Y55" s="1585" t="s">
        <v>1702</v>
      </c>
    </row>
    <row r="56" spans="1:25" ht="144" x14ac:dyDescent="0.2">
      <c r="A56" s="1896" t="s">
        <v>939</v>
      </c>
      <c r="B56" s="1247" t="s">
        <v>453</v>
      </c>
      <c r="C56" s="1514" t="s">
        <v>455</v>
      </c>
      <c r="D56" s="1257">
        <v>400000000</v>
      </c>
      <c r="E56" s="1508" t="s">
        <v>193</v>
      </c>
      <c r="F56" s="2113" t="s">
        <v>719</v>
      </c>
      <c r="G56" s="1509" t="s">
        <v>65</v>
      </c>
      <c r="H56" s="1509" t="s">
        <v>701</v>
      </c>
      <c r="I56" s="1512" t="s">
        <v>6</v>
      </c>
      <c r="J56" s="1512" t="s">
        <v>7</v>
      </c>
      <c r="K56" s="1514" t="s">
        <v>9</v>
      </c>
      <c r="L56" s="1507" t="s">
        <v>9</v>
      </c>
      <c r="M56" s="1507" t="s">
        <v>10</v>
      </c>
      <c r="N56" s="1512" t="s">
        <v>15</v>
      </c>
      <c r="O56" s="1506" t="s">
        <v>1081</v>
      </c>
      <c r="P56" s="1507" t="s">
        <v>1043</v>
      </c>
      <c r="Q56" s="1513"/>
      <c r="R56" s="1510"/>
      <c r="S56" s="1511"/>
      <c r="T56" s="1506" t="s">
        <v>1809</v>
      </c>
      <c r="U56" s="1507" t="s">
        <v>193</v>
      </c>
      <c r="V56" s="1513" t="s">
        <v>1810</v>
      </c>
      <c r="W56" s="1585" t="s">
        <v>2057</v>
      </c>
      <c r="X56" s="1584" t="s">
        <v>193</v>
      </c>
      <c r="Y56" s="1587" t="s">
        <v>1702</v>
      </c>
    </row>
    <row r="57" spans="1:25" ht="192" x14ac:dyDescent="0.2">
      <c r="A57" s="1896"/>
      <c r="B57" s="1247" t="s">
        <v>718</v>
      </c>
      <c r="C57" s="1514" t="s">
        <v>703</v>
      </c>
      <c r="D57" s="1257">
        <v>700000000</v>
      </c>
      <c r="E57" s="1508" t="s">
        <v>193</v>
      </c>
      <c r="F57" s="2113" t="s">
        <v>719</v>
      </c>
      <c r="G57" s="1509" t="s">
        <v>65</v>
      </c>
      <c r="H57" s="1509" t="s">
        <v>701</v>
      </c>
      <c r="I57" s="1512" t="s">
        <v>6</v>
      </c>
      <c r="J57" s="1512" t="s">
        <v>7</v>
      </c>
      <c r="K57" s="1507" t="s">
        <v>9</v>
      </c>
      <c r="L57" s="1507" t="s">
        <v>9</v>
      </c>
      <c r="M57" s="1507" t="s">
        <v>9</v>
      </c>
      <c r="N57" s="1512" t="s">
        <v>15</v>
      </c>
      <c r="O57" s="1506" t="s">
        <v>1082</v>
      </c>
      <c r="P57" s="1507" t="s">
        <v>1043</v>
      </c>
      <c r="Q57" s="1513" t="s">
        <v>1083</v>
      </c>
      <c r="R57" s="1510"/>
      <c r="S57" s="1511"/>
      <c r="T57" s="1506"/>
      <c r="U57" s="1507" t="s">
        <v>1043</v>
      </c>
      <c r="V57" s="1513" t="s">
        <v>1811</v>
      </c>
      <c r="W57" s="1585" t="s">
        <v>2059</v>
      </c>
      <c r="X57" s="1584" t="s">
        <v>1043</v>
      </c>
      <c r="Y57" s="1587" t="s">
        <v>1702</v>
      </c>
    </row>
    <row r="58" spans="1:25" ht="120" x14ac:dyDescent="0.2">
      <c r="A58" s="1896"/>
      <c r="B58" s="1247" t="s">
        <v>457</v>
      </c>
      <c r="C58" s="1514" t="s">
        <v>230</v>
      </c>
      <c r="D58" s="1257">
        <v>573908227</v>
      </c>
      <c r="E58" s="1508" t="s">
        <v>193</v>
      </c>
      <c r="F58" s="2113" t="s">
        <v>719</v>
      </c>
      <c r="G58" s="1509" t="s">
        <v>65</v>
      </c>
      <c r="H58" s="1509" t="s">
        <v>701</v>
      </c>
      <c r="I58" s="1512" t="s">
        <v>6</v>
      </c>
      <c r="J58" s="1512" t="s">
        <v>7</v>
      </c>
      <c r="K58" s="1514" t="s">
        <v>8</v>
      </c>
      <c r="L58" s="1507" t="s">
        <v>9</v>
      </c>
      <c r="M58" s="1507" t="s">
        <v>10</v>
      </c>
      <c r="N58" s="1512" t="s">
        <v>15</v>
      </c>
      <c r="O58" s="1506" t="s">
        <v>1084</v>
      </c>
      <c r="P58" s="1507" t="s">
        <v>1039</v>
      </c>
      <c r="Q58" s="1513" t="s">
        <v>1085</v>
      </c>
      <c r="R58" s="1510"/>
      <c r="S58" s="1511"/>
      <c r="T58" s="1506" t="s">
        <v>1834</v>
      </c>
      <c r="U58" s="1507" t="s">
        <v>1039</v>
      </c>
      <c r="V58" s="1513" t="s">
        <v>1812</v>
      </c>
      <c r="W58" s="1585" t="s">
        <v>2060</v>
      </c>
      <c r="X58" s="1584" t="s">
        <v>193</v>
      </c>
      <c r="Y58" s="1587" t="s">
        <v>1702</v>
      </c>
    </row>
    <row r="59" spans="1:25" ht="36" x14ac:dyDescent="0.2">
      <c r="A59" s="1896"/>
      <c r="B59" s="1897" t="s">
        <v>868</v>
      </c>
      <c r="C59" s="1514" t="s">
        <v>869</v>
      </c>
      <c r="D59" s="1260">
        <f>SUM(D60:D65)</f>
        <v>480000000</v>
      </c>
      <c r="E59" s="1898" t="s">
        <v>193</v>
      </c>
      <c r="F59" s="2114" t="s">
        <v>713</v>
      </c>
      <c r="G59" s="1898" t="s">
        <v>65</v>
      </c>
      <c r="H59" s="1903" t="s">
        <v>701</v>
      </c>
      <c r="I59" s="1901" t="s">
        <v>700</v>
      </c>
      <c r="J59" s="1901" t="s">
        <v>700</v>
      </c>
      <c r="K59" s="1901" t="s">
        <v>700</v>
      </c>
      <c r="L59" s="1901" t="s">
        <v>700</v>
      </c>
      <c r="M59" s="1901" t="s">
        <v>700</v>
      </c>
      <c r="N59" s="1901" t="s">
        <v>700</v>
      </c>
      <c r="O59" s="1891" t="s">
        <v>1086</v>
      </c>
      <c r="P59" s="1890" t="s">
        <v>193</v>
      </c>
      <c r="Q59" s="1893"/>
      <c r="R59" s="1902"/>
      <c r="S59" s="1904"/>
      <c r="T59" s="1891"/>
      <c r="U59" s="1890" t="s">
        <v>193</v>
      </c>
      <c r="V59" s="1893"/>
      <c r="W59" s="1891"/>
      <c r="X59" s="1890" t="s">
        <v>193</v>
      </c>
      <c r="Y59" s="1893"/>
    </row>
    <row r="60" spans="1:25" x14ac:dyDescent="0.2">
      <c r="A60" s="1896"/>
      <c r="B60" s="1897"/>
      <c r="C60" s="1514" t="s">
        <v>870</v>
      </c>
      <c r="D60" s="1257">
        <v>80000000</v>
      </c>
      <c r="E60" s="1898"/>
      <c r="F60" s="2114"/>
      <c r="G60" s="1898"/>
      <c r="H60" s="1903"/>
      <c r="I60" s="1901"/>
      <c r="J60" s="1901"/>
      <c r="K60" s="1901"/>
      <c r="L60" s="1901"/>
      <c r="M60" s="1901"/>
      <c r="N60" s="1901"/>
      <c r="O60" s="1891"/>
      <c r="P60" s="1890"/>
      <c r="Q60" s="1893"/>
      <c r="R60" s="1902"/>
      <c r="S60" s="1904"/>
      <c r="T60" s="1891"/>
      <c r="U60" s="1890"/>
      <c r="V60" s="1893"/>
      <c r="W60" s="1891"/>
      <c r="X60" s="1890"/>
      <c r="Y60" s="1893"/>
    </row>
    <row r="61" spans="1:25" x14ac:dyDescent="0.2">
      <c r="A61" s="1896"/>
      <c r="B61" s="1897"/>
      <c r="C61" s="1514" t="s">
        <v>871</v>
      </c>
      <c r="D61" s="1257">
        <v>80000000</v>
      </c>
      <c r="E61" s="1898"/>
      <c r="F61" s="2114"/>
      <c r="G61" s="1898"/>
      <c r="H61" s="1903"/>
      <c r="I61" s="1901"/>
      <c r="J61" s="1901"/>
      <c r="K61" s="1901"/>
      <c r="L61" s="1901"/>
      <c r="M61" s="1901"/>
      <c r="N61" s="1901"/>
      <c r="O61" s="1891"/>
      <c r="P61" s="1890"/>
      <c r="Q61" s="1893"/>
      <c r="R61" s="1902"/>
      <c r="S61" s="1904"/>
      <c r="T61" s="1891"/>
      <c r="U61" s="1890"/>
      <c r="V61" s="1893"/>
      <c r="W61" s="1891"/>
      <c r="X61" s="1890"/>
      <c r="Y61" s="1893"/>
    </row>
    <row r="62" spans="1:25" x14ac:dyDescent="0.2">
      <c r="A62" s="1896"/>
      <c r="B62" s="1897"/>
      <c r="C62" s="1514" t="s">
        <v>144</v>
      </c>
      <c r="D62" s="1257">
        <v>80000000</v>
      </c>
      <c r="E62" s="1898"/>
      <c r="F62" s="2114"/>
      <c r="G62" s="1898"/>
      <c r="H62" s="1903"/>
      <c r="I62" s="1901"/>
      <c r="J62" s="1901"/>
      <c r="K62" s="1901"/>
      <c r="L62" s="1901"/>
      <c r="M62" s="1901"/>
      <c r="N62" s="1901"/>
      <c r="O62" s="1891"/>
      <c r="P62" s="1890"/>
      <c r="Q62" s="1893"/>
      <c r="R62" s="1902"/>
      <c r="S62" s="1904"/>
      <c r="T62" s="1891"/>
      <c r="U62" s="1890"/>
      <c r="V62" s="1893"/>
      <c r="W62" s="1891"/>
      <c r="X62" s="1890"/>
      <c r="Y62" s="1893"/>
    </row>
    <row r="63" spans="1:25" ht="24" x14ac:dyDescent="0.2">
      <c r="A63" s="1896"/>
      <c r="B63" s="1897"/>
      <c r="C63" s="1514" t="s">
        <v>872</v>
      </c>
      <c r="D63" s="1257">
        <v>80000000</v>
      </c>
      <c r="E63" s="1898"/>
      <c r="F63" s="2114"/>
      <c r="G63" s="1898"/>
      <c r="H63" s="1903"/>
      <c r="I63" s="1901"/>
      <c r="J63" s="1901"/>
      <c r="K63" s="1901"/>
      <c r="L63" s="1901"/>
      <c r="M63" s="1901"/>
      <c r="N63" s="1901"/>
      <c r="O63" s="1891"/>
      <c r="P63" s="1890"/>
      <c r="Q63" s="1893"/>
      <c r="R63" s="1902"/>
      <c r="S63" s="1904"/>
      <c r="T63" s="1891"/>
      <c r="U63" s="1890"/>
      <c r="V63" s="1893"/>
      <c r="W63" s="1891"/>
      <c r="X63" s="1890"/>
      <c r="Y63" s="1893"/>
    </row>
    <row r="64" spans="1:25" x14ac:dyDescent="0.2">
      <c r="A64" s="1896"/>
      <c r="B64" s="1897"/>
      <c r="C64" s="1514" t="s">
        <v>157</v>
      </c>
      <c r="D64" s="1257">
        <v>80000000</v>
      </c>
      <c r="E64" s="1898"/>
      <c r="F64" s="2114"/>
      <c r="G64" s="1898"/>
      <c r="H64" s="1903"/>
      <c r="I64" s="1901"/>
      <c r="J64" s="1901"/>
      <c r="K64" s="1901"/>
      <c r="L64" s="1901"/>
      <c r="M64" s="1901"/>
      <c r="N64" s="1901"/>
      <c r="O64" s="1891"/>
      <c r="P64" s="1890"/>
      <c r="Q64" s="1893"/>
      <c r="R64" s="1902"/>
      <c r="S64" s="1904"/>
      <c r="T64" s="1891"/>
      <c r="U64" s="1890"/>
      <c r="V64" s="1893"/>
      <c r="W64" s="1891"/>
      <c r="X64" s="1890"/>
      <c r="Y64" s="1893"/>
    </row>
    <row r="65" spans="1:25" x14ac:dyDescent="0.2">
      <c r="A65" s="1896"/>
      <c r="B65" s="1897"/>
      <c r="C65" s="1514" t="s">
        <v>873</v>
      </c>
      <c r="D65" s="1257">
        <v>80000000</v>
      </c>
      <c r="E65" s="1898"/>
      <c r="F65" s="2114"/>
      <c r="G65" s="1898"/>
      <c r="H65" s="1903"/>
      <c r="I65" s="1901"/>
      <c r="J65" s="1901"/>
      <c r="K65" s="1901"/>
      <c r="L65" s="1901"/>
      <c r="M65" s="1901"/>
      <c r="N65" s="1901"/>
      <c r="O65" s="1891"/>
      <c r="P65" s="1890"/>
      <c r="Q65" s="1893"/>
      <c r="R65" s="1902"/>
      <c r="S65" s="1904"/>
      <c r="T65" s="1891"/>
      <c r="U65" s="1890"/>
      <c r="V65" s="1893"/>
      <c r="W65" s="1891"/>
      <c r="X65" s="1890"/>
      <c r="Y65" s="1893"/>
    </row>
    <row r="66" spans="1:25" ht="120" x14ac:dyDescent="0.2">
      <c r="A66" s="1268" t="s">
        <v>940</v>
      </c>
      <c r="B66" s="1247" t="s">
        <v>830</v>
      </c>
      <c r="C66" s="1514" t="s">
        <v>703</v>
      </c>
      <c r="D66" s="1257">
        <v>1300000000</v>
      </c>
      <c r="E66" s="1508" t="s">
        <v>193</v>
      </c>
      <c r="F66" s="2113" t="s">
        <v>702</v>
      </c>
      <c r="G66" s="1509" t="s">
        <v>65</v>
      </c>
      <c r="H66" s="1509" t="s">
        <v>701</v>
      </c>
      <c r="I66" s="1512" t="s">
        <v>700</v>
      </c>
      <c r="J66" s="1512" t="s">
        <v>700</v>
      </c>
      <c r="K66" s="1512" t="s">
        <v>700</v>
      </c>
      <c r="L66" s="1512" t="s">
        <v>700</v>
      </c>
      <c r="M66" s="1507" t="s">
        <v>5</v>
      </c>
      <c r="N66" s="1512" t="s">
        <v>15</v>
      </c>
      <c r="O66" s="1506" t="s">
        <v>1087</v>
      </c>
      <c r="P66" s="1507" t="s">
        <v>1039</v>
      </c>
      <c r="Q66" s="1513"/>
      <c r="R66" s="1510"/>
      <c r="S66" s="1511"/>
      <c r="T66" s="1506" t="s">
        <v>2061</v>
      </c>
      <c r="U66" s="1507" t="s">
        <v>1039</v>
      </c>
      <c r="V66" s="1513"/>
      <c r="W66" s="1585" t="s">
        <v>2061</v>
      </c>
      <c r="X66" s="1584" t="s">
        <v>1039</v>
      </c>
      <c r="Y66" s="1587"/>
    </row>
    <row r="67" spans="1:25" ht="156" x14ac:dyDescent="0.2">
      <c r="A67" s="1268" t="s">
        <v>941</v>
      </c>
      <c r="B67" s="1247" t="s">
        <v>867</v>
      </c>
      <c r="C67" s="1514" t="s">
        <v>703</v>
      </c>
      <c r="D67" s="1257">
        <v>1100000000</v>
      </c>
      <c r="E67" s="1508" t="s">
        <v>193</v>
      </c>
      <c r="F67" s="2113" t="s">
        <v>713</v>
      </c>
      <c r="G67" s="1509" t="s">
        <v>65</v>
      </c>
      <c r="H67" s="1509" t="s">
        <v>701</v>
      </c>
      <c r="I67" s="1512" t="s">
        <v>6</v>
      </c>
      <c r="J67" s="1512" t="s">
        <v>6</v>
      </c>
      <c r="K67" s="1507" t="s">
        <v>9</v>
      </c>
      <c r="L67" s="1507" t="s">
        <v>9</v>
      </c>
      <c r="M67" s="1507" t="s">
        <v>10</v>
      </c>
      <c r="N67" s="1512" t="s">
        <v>15</v>
      </c>
      <c r="O67" s="1506" t="s">
        <v>1088</v>
      </c>
      <c r="P67" s="1507" t="s">
        <v>1039</v>
      </c>
      <c r="Q67" s="1513"/>
      <c r="R67" s="1510"/>
      <c r="S67" s="1511"/>
      <c r="T67" s="1506" t="s">
        <v>1813</v>
      </c>
      <c r="U67" s="1507" t="s">
        <v>1039</v>
      </c>
      <c r="V67" s="1513" t="s">
        <v>1814</v>
      </c>
      <c r="W67" s="1585" t="s">
        <v>2062</v>
      </c>
      <c r="X67" s="1584" t="s">
        <v>1039</v>
      </c>
      <c r="Y67" s="1587" t="s">
        <v>1702</v>
      </c>
    </row>
    <row r="68" spans="1:25" ht="228" x14ac:dyDescent="0.2">
      <c r="A68" s="1268" t="s">
        <v>942</v>
      </c>
      <c r="B68" s="1247" t="s">
        <v>874</v>
      </c>
      <c r="C68" s="1514" t="s">
        <v>703</v>
      </c>
      <c r="D68" s="1257">
        <v>1300000000</v>
      </c>
      <c r="E68" s="1508" t="s">
        <v>193</v>
      </c>
      <c r="F68" s="2113" t="s">
        <v>713</v>
      </c>
      <c r="G68" s="1509" t="s">
        <v>65</v>
      </c>
      <c r="H68" s="1509" t="s">
        <v>701</v>
      </c>
      <c r="I68" s="1512" t="s">
        <v>6</v>
      </c>
      <c r="J68" s="1512" t="s">
        <v>6</v>
      </c>
      <c r="K68" s="1507" t="s">
        <v>10</v>
      </c>
      <c r="L68" s="1507" t="s">
        <v>10</v>
      </c>
      <c r="M68" s="1507" t="s">
        <v>8</v>
      </c>
      <c r="N68" s="1512" t="s">
        <v>15</v>
      </c>
      <c r="O68" s="1506" t="s">
        <v>1089</v>
      </c>
      <c r="P68" s="1507" t="s">
        <v>1039</v>
      </c>
      <c r="Q68" s="1513" t="s">
        <v>1090</v>
      </c>
      <c r="R68" s="1510"/>
      <c r="S68" s="1511"/>
      <c r="T68" s="1506" t="s">
        <v>1815</v>
      </c>
      <c r="U68" s="1507" t="s">
        <v>1039</v>
      </c>
      <c r="V68" s="1513" t="s">
        <v>1816</v>
      </c>
      <c r="W68" s="1585" t="s">
        <v>2063</v>
      </c>
      <c r="X68" s="1584" t="s">
        <v>1039</v>
      </c>
      <c r="Y68" s="1587" t="s">
        <v>1816</v>
      </c>
    </row>
    <row r="69" spans="1:25" ht="36" x14ac:dyDescent="0.2">
      <c r="A69" s="955" t="s">
        <v>1492</v>
      </c>
      <c r="B69" s="945" t="s">
        <v>1493</v>
      </c>
      <c r="C69" s="946"/>
      <c r="D69" s="1262">
        <f>SUM(D70:D73,D80,D86,D92,D98,D104:D105,D106,D107)</f>
        <v>10205000000</v>
      </c>
      <c r="E69" s="947"/>
      <c r="F69" s="1569"/>
      <c r="G69" s="948"/>
      <c r="H69" s="948"/>
      <c r="I69" s="948"/>
      <c r="J69" s="949"/>
      <c r="K69" s="949"/>
      <c r="L69" s="949"/>
      <c r="M69" s="950"/>
      <c r="N69" s="948"/>
      <c r="O69" s="968"/>
      <c r="P69" s="951"/>
      <c r="Q69" s="1036"/>
      <c r="R69" s="1096"/>
      <c r="S69" s="956"/>
      <c r="T69" s="968"/>
      <c r="U69" s="951"/>
      <c r="V69" s="1036"/>
      <c r="W69" s="968"/>
      <c r="X69" s="951"/>
      <c r="Y69" s="1036"/>
    </row>
    <row r="70" spans="1:25" ht="156" x14ac:dyDescent="0.2">
      <c r="A70" s="1896" t="s">
        <v>943</v>
      </c>
      <c r="B70" s="1897" t="s">
        <v>944</v>
      </c>
      <c r="C70" s="1514" t="s">
        <v>703</v>
      </c>
      <c r="D70" s="1257">
        <v>3144778886</v>
      </c>
      <c r="E70" s="1252" t="s">
        <v>74</v>
      </c>
      <c r="F70" s="2113" t="s">
        <v>702</v>
      </c>
      <c r="G70" s="1509" t="s">
        <v>65</v>
      </c>
      <c r="H70" s="1509" t="s">
        <v>701</v>
      </c>
      <c r="I70" s="1514" t="s">
        <v>700</v>
      </c>
      <c r="J70" s="1514" t="s">
        <v>700</v>
      </c>
      <c r="K70" s="1514" t="s">
        <v>4</v>
      </c>
      <c r="L70" s="1514" t="s">
        <v>6</v>
      </c>
      <c r="M70" s="1266">
        <v>42339</v>
      </c>
      <c r="N70" s="1266">
        <v>43282</v>
      </c>
      <c r="O70" s="1506" t="s">
        <v>1091</v>
      </c>
      <c r="P70" s="1507" t="s">
        <v>1039</v>
      </c>
      <c r="Q70" s="1513" t="s">
        <v>1092</v>
      </c>
      <c r="R70" s="1510"/>
      <c r="S70" s="1511" t="s">
        <v>1093</v>
      </c>
      <c r="T70" s="1506" t="s">
        <v>1817</v>
      </c>
      <c r="U70" s="1507" t="s">
        <v>1039</v>
      </c>
      <c r="V70" s="1513" t="s">
        <v>1818</v>
      </c>
      <c r="W70" s="1585" t="s">
        <v>1817</v>
      </c>
      <c r="X70" s="1584" t="s">
        <v>1039</v>
      </c>
      <c r="Y70" s="1587" t="s">
        <v>1818</v>
      </c>
    </row>
    <row r="71" spans="1:25" ht="84" x14ac:dyDescent="0.2">
      <c r="A71" s="1896"/>
      <c r="B71" s="1897"/>
      <c r="C71" s="1514" t="s">
        <v>703</v>
      </c>
      <c r="D71" s="1257">
        <v>1650000000</v>
      </c>
      <c r="E71" s="1252" t="s">
        <v>74</v>
      </c>
      <c r="F71" s="2113" t="s">
        <v>702</v>
      </c>
      <c r="G71" s="1509" t="s">
        <v>65</v>
      </c>
      <c r="H71" s="1509" t="s">
        <v>701</v>
      </c>
      <c r="I71" s="1514" t="s">
        <v>9</v>
      </c>
      <c r="J71" s="1514" t="s">
        <v>9</v>
      </c>
      <c r="K71" s="1514" t="s">
        <v>10</v>
      </c>
      <c r="L71" s="1514" t="s">
        <v>12</v>
      </c>
      <c r="M71" s="1514" t="s">
        <v>11</v>
      </c>
      <c r="N71" s="1266" t="s">
        <v>15</v>
      </c>
      <c r="O71" s="1506" t="s">
        <v>1094</v>
      </c>
      <c r="P71" s="1507" t="s">
        <v>193</v>
      </c>
      <c r="Q71" s="1513"/>
      <c r="R71" s="1510"/>
      <c r="S71" s="1511"/>
      <c r="T71" s="1506" t="s">
        <v>1819</v>
      </c>
      <c r="U71" s="1507" t="s">
        <v>1039</v>
      </c>
      <c r="V71" s="1513"/>
      <c r="W71" s="1585" t="s">
        <v>1819</v>
      </c>
      <c r="X71" s="1584" t="s">
        <v>1039</v>
      </c>
      <c r="Y71" s="1587"/>
    </row>
    <row r="72" spans="1:25" ht="96" x14ac:dyDescent="0.2">
      <c r="A72" s="1896"/>
      <c r="B72" s="1897"/>
      <c r="C72" s="1514" t="s">
        <v>876</v>
      </c>
      <c r="D72" s="1257">
        <v>700000000</v>
      </c>
      <c r="E72" s="1249" t="s">
        <v>65</v>
      </c>
      <c r="F72" s="2113" t="s">
        <v>865</v>
      </c>
      <c r="G72" s="1509"/>
      <c r="H72" s="1509" t="s">
        <v>701</v>
      </c>
      <c r="I72" s="1514" t="s">
        <v>7</v>
      </c>
      <c r="J72" s="1514" t="s">
        <v>10</v>
      </c>
      <c r="K72" s="1514" t="s">
        <v>14</v>
      </c>
      <c r="L72" s="1514" t="s">
        <v>15</v>
      </c>
      <c r="M72" s="1514" t="s">
        <v>15</v>
      </c>
      <c r="N72" s="1266">
        <v>44772</v>
      </c>
      <c r="O72" s="1506" t="s">
        <v>1079</v>
      </c>
      <c r="P72" s="1507" t="s">
        <v>193</v>
      </c>
      <c r="Q72" s="1513"/>
      <c r="R72" s="1510"/>
      <c r="S72" s="1511"/>
      <c r="T72" s="1506" t="s">
        <v>1820</v>
      </c>
      <c r="U72" s="1507" t="s">
        <v>193</v>
      </c>
      <c r="V72" s="1513"/>
      <c r="W72" s="1585" t="s">
        <v>2069</v>
      </c>
      <c r="X72" s="1584" t="s">
        <v>193</v>
      </c>
      <c r="Y72" s="1587"/>
    </row>
    <row r="73" spans="1:25" ht="84" x14ac:dyDescent="0.2">
      <c r="A73" s="1896" t="s">
        <v>945</v>
      </c>
      <c r="B73" s="1897" t="s">
        <v>881</v>
      </c>
      <c r="C73" s="1509" t="s">
        <v>869</v>
      </c>
      <c r="D73" s="1260">
        <f>SUM(D74:D79)</f>
        <v>220000000</v>
      </c>
      <c r="E73" s="1508" t="s">
        <v>193</v>
      </c>
      <c r="F73" s="2114" t="s">
        <v>702</v>
      </c>
      <c r="G73" s="1509" t="s">
        <v>65</v>
      </c>
      <c r="H73" s="1509" t="s">
        <v>701</v>
      </c>
      <c r="I73" s="1512" t="s">
        <v>700</v>
      </c>
      <c r="J73" s="1512" t="s">
        <v>700</v>
      </c>
      <c r="K73" s="1512" t="s">
        <v>700</v>
      </c>
      <c r="L73" s="1512" t="s">
        <v>700</v>
      </c>
      <c r="M73" s="1512" t="s">
        <v>700</v>
      </c>
      <c r="N73" s="1512" t="s">
        <v>700</v>
      </c>
      <c r="O73" s="1891" t="s">
        <v>1095</v>
      </c>
      <c r="P73" s="1890" t="s">
        <v>193</v>
      </c>
      <c r="Q73" s="1513"/>
      <c r="R73" s="1510"/>
      <c r="S73" s="1511"/>
      <c r="T73" s="1891"/>
      <c r="U73" s="1890" t="s">
        <v>193</v>
      </c>
      <c r="V73" s="1513" t="s">
        <v>1821</v>
      </c>
      <c r="W73" s="1891"/>
      <c r="X73" s="1890" t="s">
        <v>193</v>
      </c>
      <c r="Y73" s="1587" t="s">
        <v>1821</v>
      </c>
    </row>
    <row r="74" spans="1:25" ht="24" x14ac:dyDescent="0.2">
      <c r="A74" s="1896"/>
      <c r="B74" s="1897"/>
      <c r="C74" s="1514" t="s">
        <v>878</v>
      </c>
      <c r="D74" s="1257">
        <v>30000000</v>
      </c>
      <c r="E74" s="1508"/>
      <c r="F74" s="2114"/>
      <c r="G74" s="1509"/>
      <c r="H74" s="1509"/>
      <c r="I74" s="1512" t="s">
        <v>700</v>
      </c>
      <c r="J74" s="1512" t="s">
        <v>700</v>
      </c>
      <c r="K74" s="1512" t="s">
        <v>700</v>
      </c>
      <c r="L74" s="1512" t="s">
        <v>700</v>
      </c>
      <c r="M74" s="1512" t="s">
        <v>700</v>
      </c>
      <c r="N74" s="1512" t="s">
        <v>700</v>
      </c>
      <c r="O74" s="1891"/>
      <c r="P74" s="1890"/>
      <c r="Q74" s="1513"/>
      <c r="R74" s="1510"/>
      <c r="S74" s="1511"/>
      <c r="T74" s="1891"/>
      <c r="U74" s="1890"/>
      <c r="V74" s="1513"/>
      <c r="W74" s="1891"/>
      <c r="X74" s="1890"/>
      <c r="Y74" s="1587"/>
    </row>
    <row r="75" spans="1:25" x14ac:dyDescent="0.2">
      <c r="A75" s="1896"/>
      <c r="B75" s="1897"/>
      <c r="C75" s="1514" t="s">
        <v>873</v>
      </c>
      <c r="D75" s="1257">
        <v>25000000</v>
      </c>
      <c r="E75" s="1508"/>
      <c r="F75" s="2114"/>
      <c r="G75" s="1509"/>
      <c r="H75" s="1509"/>
      <c r="I75" s="1512" t="s">
        <v>700</v>
      </c>
      <c r="J75" s="1512" t="s">
        <v>700</v>
      </c>
      <c r="K75" s="1512" t="s">
        <v>700</v>
      </c>
      <c r="L75" s="1512" t="s">
        <v>700</v>
      </c>
      <c r="M75" s="1512" t="s">
        <v>700</v>
      </c>
      <c r="N75" s="1512" t="s">
        <v>700</v>
      </c>
      <c r="O75" s="1891"/>
      <c r="P75" s="1890"/>
      <c r="Q75" s="1513"/>
      <c r="R75" s="1510"/>
      <c r="S75" s="1511"/>
      <c r="T75" s="1891"/>
      <c r="U75" s="1890"/>
      <c r="V75" s="1518">
        <v>20000000</v>
      </c>
      <c r="W75" s="1891"/>
      <c r="X75" s="1890"/>
      <c r="Y75" s="1518">
        <v>20000000</v>
      </c>
    </row>
    <row r="76" spans="1:25" ht="24" x14ac:dyDescent="0.2">
      <c r="A76" s="1896"/>
      <c r="B76" s="1897"/>
      <c r="C76" s="1514" t="s">
        <v>879</v>
      </c>
      <c r="D76" s="1257">
        <v>50000000</v>
      </c>
      <c r="E76" s="1508"/>
      <c r="F76" s="2114"/>
      <c r="G76" s="1509"/>
      <c r="H76" s="1509"/>
      <c r="I76" s="1512" t="s">
        <v>700</v>
      </c>
      <c r="J76" s="1512" t="s">
        <v>700</v>
      </c>
      <c r="K76" s="1512" t="s">
        <v>700</v>
      </c>
      <c r="L76" s="1512" t="s">
        <v>700</v>
      </c>
      <c r="M76" s="1512" t="s">
        <v>700</v>
      </c>
      <c r="N76" s="1512" t="s">
        <v>700</v>
      </c>
      <c r="O76" s="1891"/>
      <c r="P76" s="1890"/>
      <c r="Q76" s="1513"/>
      <c r="R76" s="1510"/>
      <c r="S76" s="1511"/>
      <c r="T76" s="1891"/>
      <c r="U76" s="1890"/>
      <c r="V76" s="1518">
        <v>30000000</v>
      </c>
      <c r="W76" s="1891"/>
      <c r="X76" s="1890"/>
      <c r="Y76" s="1518">
        <v>30000000</v>
      </c>
    </row>
    <row r="77" spans="1:25" x14ac:dyDescent="0.2">
      <c r="A77" s="1896"/>
      <c r="B77" s="1897"/>
      <c r="C77" s="1514" t="s">
        <v>144</v>
      </c>
      <c r="D77" s="1257">
        <v>20000000</v>
      </c>
      <c r="E77" s="1508"/>
      <c r="F77" s="2114"/>
      <c r="G77" s="1509"/>
      <c r="H77" s="1509"/>
      <c r="I77" s="1512" t="s">
        <v>700</v>
      </c>
      <c r="J77" s="1512" t="s">
        <v>700</v>
      </c>
      <c r="K77" s="1512" t="s">
        <v>700</v>
      </c>
      <c r="L77" s="1512" t="s">
        <v>700</v>
      </c>
      <c r="M77" s="1512" t="s">
        <v>700</v>
      </c>
      <c r="N77" s="1512" t="s">
        <v>700</v>
      </c>
      <c r="O77" s="1891"/>
      <c r="P77" s="1890"/>
      <c r="Q77" s="1513"/>
      <c r="R77" s="1510"/>
      <c r="S77" s="1511"/>
      <c r="T77" s="1891"/>
      <c r="U77" s="1890"/>
      <c r="V77" s="1518">
        <v>10000000</v>
      </c>
      <c r="W77" s="1891"/>
      <c r="X77" s="1890"/>
      <c r="Y77" s="1518">
        <v>10000000</v>
      </c>
    </row>
    <row r="78" spans="1:25" x14ac:dyDescent="0.2">
      <c r="A78" s="1896"/>
      <c r="B78" s="1897"/>
      <c r="C78" s="1514" t="s">
        <v>157</v>
      </c>
      <c r="D78" s="1257">
        <v>25000000</v>
      </c>
      <c r="E78" s="1508"/>
      <c r="F78" s="2114"/>
      <c r="G78" s="1509"/>
      <c r="H78" s="1509"/>
      <c r="I78" s="1512" t="s">
        <v>700</v>
      </c>
      <c r="J78" s="1512" t="s">
        <v>700</v>
      </c>
      <c r="K78" s="1512" t="s">
        <v>700</v>
      </c>
      <c r="L78" s="1512" t="s">
        <v>700</v>
      </c>
      <c r="M78" s="1512" t="s">
        <v>700</v>
      </c>
      <c r="N78" s="1512" t="s">
        <v>700</v>
      </c>
      <c r="O78" s="1891"/>
      <c r="P78" s="1890"/>
      <c r="Q78" s="1513"/>
      <c r="R78" s="1510"/>
      <c r="S78" s="1511"/>
      <c r="T78" s="1891"/>
      <c r="U78" s="1890"/>
      <c r="V78" s="1518">
        <v>20000000</v>
      </c>
      <c r="W78" s="1891"/>
      <c r="X78" s="1890"/>
      <c r="Y78" s="1518">
        <v>20000000</v>
      </c>
    </row>
    <row r="79" spans="1:25" x14ac:dyDescent="0.2">
      <c r="A79" s="1896"/>
      <c r="B79" s="1897"/>
      <c r="C79" s="1514" t="s">
        <v>871</v>
      </c>
      <c r="D79" s="1257">
        <v>70000000</v>
      </c>
      <c r="E79" s="1508"/>
      <c r="F79" s="2114"/>
      <c r="G79" s="1509"/>
      <c r="H79" s="1509"/>
      <c r="I79" s="1512" t="s">
        <v>700</v>
      </c>
      <c r="J79" s="1512" t="s">
        <v>700</v>
      </c>
      <c r="K79" s="1512" t="s">
        <v>700</v>
      </c>
      <c r="L79" s="1512" t="s">
        <v>700</v>
      </c>
      <c r="M79" s="1512" t="s">
        <v>700</v>
      </c>
      <c r="N79" s="1512" t="s">
        <v>700</v>
      </c>
      <c r="O79" s="1891"/>
      <c r="P79" s="1890"/>
      <c r="Q79" s="1513"/>
      <c r="R79" s="1510"/>
      <c r="S79" s="1511"/>
      <c r="T79" s="1891"/>
      <c r="U79" s="1890"/>
      <c r="V79" s="1518">
        <v>66000000</v>
      </c>
      <c r="W79" s="1891"/>
      <c r="X79" s="1890"/>
      <c r="Y79" s="1518">
        <v>66000000</v>
      </c>
    </row>
    <row r="80" spans="1:25" ht="84" x14ac:dyDescent="0.2">
      <c r="A80" s="1896" t="s">
        <v>946</v>
      </c>
      <c r="B80" s="1897" t="s">
        <v>880</v>
      </c>
      <c r="C80" s="1514" t="s">
        <v>869</v>
      </c>
      <c r="D80" s="1260">
        <f>SUM(D81:D85)</f>
        <v>200000000</v>
      </c>
      <c r="E80" s="1898" t="s">
        <v>193</v>
      </c>
      <c r="F80" s="2114" t="s">
        <v>702</v>
      </c>
      <c r="G80" s="1509" t="s">
        <v>65</v>
      </c>
      <c r="H80" s="1509" t="s">
        <v>701</v>
      </c>
      <c r="I80" s="1512" t="s">
        <v>700</v>
      </c>
      <c r="J80" s="1512" t="s">
        <v>700</v>
      </c>
      <c r="K80" s="1512" t="s">
        <v>700</v>
      </c>
      <c r="L80" s="1512" t="s">
        <v>700</v>
      </c>
      <c r="M80" s="1512" t="s">
        <v>700</v>
      </c>
      <c r="N80" s="1512" t="s">
        <v>700</v>
      </c>
      <c r="O80" s="1891" t="s">
        <v>1095</v>
      </c>
      <c r="P80" s="1890" t="s">
        <v>193</v>
      </c>
      <c r="Q80" s="1513"/>
      <c r="R80" s="1510"/>
      <c r="S80" s="1511"/>
      <c r="T80" s="1891"/>
      <c r="U80" s="1890" t="s">
        <v>193</v>
      </c>
      <c r="V80" s="1513" t="s">
        <v>1822</v>
      </c>
      <c r="W80" s="1891"/>
      <c r="X80" s="1890" t="s">
        <v>193</v>
      </c>
      <c r="Y80" s="1587" t="s">
        <v>1822</v>
      </c>
    </row>
    <row r="81" spans="1:25" ht="24" x14ac:dyDescent="0.2">
      <c r="A81" s="1896"/>
      <c r="B81" s="1897"/>
      <c r="C81" s="1514" t="s">
        <v>872</v>
      </c>
      <c r="D81" s="1257">
        <v>40000000</v>
      </c>
      <c r="E81" s="1898"/>
      <c r="F81" s="2114"/>
      <c r="G81" s="1509"/>
      <c r="H81" s="1509"/>
      <c r="I81" s="1512" t="s">
        <v>700</v>
      </c>
      <c r="J81" s="1512" t="s">
        <v>700</v>
      </c>
      <c r="K81" s="1512" t="s">
        <v>700</v>
      </c>
      <c r="L81" s="1512" t="s">
        <v>700</v>
      </c>
      <c r="M81" s="1512" t="s">
        <v>700</v>
      </c>
      <c r="N81" s="1512" t="s">
        <v>700</v>
      </c>
      <c r="O81" s="1891"/>
      <c r="P81" s="1890"/>
      <c r="Q81" s="1513"/>
      <c r="R81" s="1510"/>
      <c r="S81" s="1511"/>
      <c r="T81" s="1891"/>
      <c r="U81" s="1890"/>
      <c r="V81" s="1513"/>
      <c r="W81" s="1891"/>
      <c r="X81" s="1890"/>
      <c r="Y81" s="1587"/>
    </row>
    <row r="82" spans="1:25" x14ac:dyDescent="0.2">
      <c r="A82" s="1896"/>
      <c r="B82" s="1897"/>
      <c r="C82" s="1514" t="s">
        <v>873</v>
      </c>
      <c r="D82" s="1257">
        <v>50000000</v>
      </c>
      <c r="E82" s="1898"/>
      <c r="F82" s="2114"/>
      <c r="G82" s="1509"/>
      <c r="H82" s="1509"/>
      <c r="I82" s="1512" t="s">
        <v>700</v>
      </c>
      <c r="J82" s="1512" t="s">
        <v>700</v>
      </c>
      <c r="K82" s="1512" t="s">
        <v>700</v>
      </c>
      <c r="L82" s="1512" t="s">
        <v>700</v>
      </c>
      <c r="M82" s="1512" t="s">
        <v>700</v>
      </c>
      <c r="N82" s="1512" t="s">
        <v>700</v>
      </c>
      <c r="O82" s="1891"/>
      <c r="P82" s="1890"/>
      <c r="Q82" s="1513"/>
      <c r="R82" s="1510"/>
      <c r="S82" s="1511"/>
      <c r="T82" s="1891"/>
      <c r="U82" s="1890"/>
      <c r="V82" s="1518">
        <v>39500000</v>
      </c>
      <c r="W82" s="1891"/>
      <c r="X82" s="1890"/>
      <c r="Y82" s="1518">
        <v>39500000</v>
      </c>
    </row>
    <row r="83" spans="1:25" ht="24" x14ac:dyDescent="0.2">
      <c r="A83" s="1896"/>
      <c r="B83" s="1897"/>
      <c r="C83" s="1514" t="s">
        <v>879</v>
      </c>
      <c r="D83" s="1257">
        <v>20000000</v>
      </c>
      <c r="E83" s="1898"/>
      <c r="F83" s="2114"/>
      <c r="G83" s="1509"/>
      <c r="H83" s="1509"/>
      <c r="I83" s="1512" t="s">
        <v>700</v>
      </c>
      <c r="J83" s="1512" t="s">
        <v>700</v>
      </c>
      <c r="K83" s="1512" t="s">
        <v>700</v>
      </c>
      <c r="L83" s="1512" t="s">
        <v>700</v>
      </c>
      <c r="M83" s="1512" t="s">
        <v>700</v>
      </c>
      <c r="N83" s="1512" t="s">
        <v>700</v>
      </c>
      <c r="O83" s="1891"/>
      <c r="P83" s="1890"/>
      <c r="Q83" s="1513"/>
      <c r="R83" s="1510"/>
      <c r="S83" s="1511"/>
      <c r="T83" s="1891"/>
      <c r="U83" s="1890"/>
      <c r="V83" s="1518">
        <v>50000000</v>
      </c>
      <c r="W83" s="1891"/>
      <c r="X83" s="1890"/>
      <c r="Y83" s="1518">
        <v>50000000</v>
      </c>
    </row>
    <row r="84" spans="1:25" x14ac:dyDescent="0.2">
      <c r="A84" s="1896"/>
      <c r="B84" s="1897"/>
      <c r="C84" s="1514" t="s">
        <v>157</v>
      </c>
      <c r="D84" s="1257">
        <v>20000000</v>
      </c>
      <c r="E84" s="1898"/>
      <c r="F84" s="2114"/>
      <c r="G84" s="1509"/>
      <c r="H84" s="1509"/>
      <c r="I84" s="1512" t="s">
        <v>700</v>
      </c>
      <c r="J84" s="1512" t="s">
        <v>700</v>
      </c>
      <c r="K84" s="1512" t="s">
        <v>700</v>
      </c>
      <c r="L84" s="1512" t="s">
        <v>700</v>
      </c>
      <c r="M84" s="1512" t="s">
        <v>700</v>
      </c>
      <c r="N84" s="1512" t="s">
        <v>700</v>
      </c>
      <c r="O84" s="1891"/>
      <c r="P84" s="1890"/>
      <c r="Q84" s="1513"/>
      <c r="R84" s="1510"/>
      <c r="S84" s="1511"/>
      <c r="T84" s="1891"/>
      <c r="U84" s="1890"/>
      <c r="V84" s="1518">
        <v>78000000</v>
      </c>
      <c r="W84" s="1891"/>
      <c r="X84" s="1890"/>
      <c r="Y84" s="1518">
        <v>78000000</v>
      </c>
    </row>
    <row r="85" spans="1:25" x14ac:dyDescent="0.2">
      <c r="A85" s="1896"/>
      <c r="B85" s="1897"/>
      <c r="C85" s="1514" t="s">
        <v>871</v>
      </c>
      <c r="D85" s="1257">
        <v>70000000</v>
      </c>
      <c r="E85" s="1898"/>
      <c r="F85" s="2114"/>
      <c r="G85" s="1509"/>
      <c r="H85" s="1509"/>
      <c r="I85" s="1512" t="s">
        <v>700</v>
      </c>
      <c r="J85" s="1512" t="s">
        <v>700</v>
      </c>
      <c r="K85" s="1512" t="s">
        <v>700</v>
      </c>
      <c r="L85" s="1512" t="s">
        <v>700</v>
      </c>
      <c r="M85" s="1512" t="s">
        <v>700</v>
      </c>
      <c r="N85" s="1512" t="s">
        <v>700</v>
      </c>
      <c r="O85" s="1891"/>
      <c r="P85" s="1890"/>
      <c r="Q85" s="1513"/>
      <c r="R85" s="1510"/>
      <c r="S85" s="1511"/>
      <c r="T85" s="1891"/>
      <c r="U85" s="1890"/>
      <c r="V85" s="1518">
        <v>62425858</v>
      </c>
      <c r="W85" s="1891"/>
      <c r="X85" s="1890"/>
      <c r="Y85" s="1518">
        <v>62425858</v>
      </c>
    </row>
    <row r="86" spans="1:25" ht="84" x14ac:dyDescent="0.2">
      <c r="A86" s="1896"/>
      <c r="B86" s="1890" t="s">
        <v>884</v>
      </c>
      <c r="C86" s="1509" t="s">
        <v>869</v>
      </c>
      <c r="D86" s="1260">
        <f>SUM(D87:D91)</f>
        <v>898736166</v>
      </c>
      <c r="E86" s="1900" t="s">
        <v>700</v>
      </c>
      <c r="F86" s="2114" t="s">
        <v>702</v>
      </c>
      <c r="G86" s="1509" t="s">
        <v>65</v>
      </c>
      <c r="H86" s="1509" t="s">
        <v>701</v>
      </c>
      <c r="I86" s="1512" t="s">
        <v>700</v>
      </c>
      <c r="J86" s="1512" t="s">
        <v>700</v>
      </c>
      <c r="K86" s="1512" t="s">
        <v>700</v>
      </c>
      <c r="L86" s="1512" t="s">
        <v>700</v>
      </c>
      <c r="M86" s="1512" t="s">
        <v>700</v>
      </c>
      <c r="N86" s="1512" t="s">
        <v>700</v>
      </c>
      <c r="O86" s="1891" t="s">
        <v>1095</v>
      </c>
      <c r="P86" s="1890" t="s">
        <v>193</v>
      </c>
      <c r="Q86" s="1513"/>
      <c r="R86" s="1510"/>
      <c r="S86" s="1511"/>
      <c r="T86" s="1891"/>
      <c r="U86" s="1890" t="s">
        <v>193</v>
      </c>
      <c r="V86" s="1513" t="s">
        <v>1823</v>
      </c>
      <c r="W86" s="1891"/>
      <c r="X86" s="1890" t="s">
        <v>193</v>
      </c>
      <c r="Y86" s="1587" t="s">
        <v>1823</v>
      </c>
    </row>
    <row r="87" spans="1:25" ht="24" x14ac:dyDescent="0.2">
      <c r="A87" s="1896"/>
      <c r="B87" s="1890"/>
      <c r="C87" s="1514" t="s">
        <v>872</v>
      </c>
      <c r="D87" s="1257">
        <v>160000000</v>
      </c>
      <c r="E87" s="1900"/>
      <c r="F87" s="2114"/>
      <c r="G87" s="1509"/>
      <c r="H87" s="1509"/>
      <c r="I87" s="1512" t="s">
        <v>700</v>
      </c>
      <c r="J87" s="1512" t="s">
        <v>700</v>
      </c>
      <c r="K87" s="1512" t="s">
        <v>700</v>
      </c>
      <c r="L87" s="1512" t="s">
        <v>700</v>
      </c>
      <c r="M87" s="1512" t="s">
        <v>700</v>
      </c>
      <c r="N87" s="1512" t="s">
        <v>700</v>
      </c>
      <c r="O87" s="1891"/>
      <c r="P87" s="1890"/>
      <c r="Q87" s="1513"/>
      <c r="R87" s="1510"/>
      <c r="S87" s="1511"/>
      <c r="T87" s="1891"/>
      <c r="U87" s="1890"/>
      <c r="V87" s="1519"/>
      <c r="W87" s="1891"/>
      <c r="X87" s="1890"/>
      <c r="Y87" s="1519"/>
    </row>
    <row r="88" spans="1:25" x14ac:dyDescent="0.2">
      <c r="A88" s="1896"/>
      <c r="B88" s="1890"/>
      <c r="C88" s="1514" t="s">
        <v>873</v>
      </c>
      <c r="D88" s="1257">
        <v>70000000</v>
      </c>
      <c r="E88" s="1900"/>
      <c r="F88" s="2114"/>
      <c r="G88" s="1509"/>
      <c r="H88" s="1509"/>
      <c r="I88" s="1512" t="s">
        <v>700</v>
      </c>
      <c r="J88" s="1512" t="s">
        <v>700</v>
      </c>
      <c r="K88" s="1512" t="s">
        <v>700</v>
      </c>
      <c r="L88" s="1512" t="s">
        <v>700</v>
      </c>
      <c r="M88" s="1512" t="s">
        <v>700</v>
      </c>
      <c r="N88" s="1512" t="s">
        <v>700</v>
      </c>
      <c r="O88" s="1891"/>
      <c r="P88" s="1890"/>
      <c r="Q88" s="1513"/>
      <c r="R88" s="1510"/>
      <c r="S88" s="1511"/>
      <c r="T88" s="1891"/>
      <c r="U88" s="1890"/>
      <c r="V88" s="1519">
        <v>440000000</v>
      </c>
      <c r="W88" s="1891"/>
      <c r="X88" s="1890"/>
      <c r="Y88" s="1519">
        <v>440000000</v>
      </c>
    </row>
    <row r="89" spans="1:25" ht="24" x14ac:dyDescent="0.2">
      <c r="A89" s="1896"/>
      <c r="B89" s="1890"/>
      <c r="C89" s="1514" t="s">
        <v>879</v>
      </c>
      <c r="D89" s="1257">
        <v>68736166</v>
      </c>
      <c r="E89" s="1900"/>
      <c r="F89" s="2114"/>
      <c r="G89" s="1509"/>
      <c r="H89" s="1509"/>
      <c r="I89" s="1512" t="s">
        <v>700</v>
      </c>
      <c r="J89" s="1512" t="s">
        <v>700</v>
      </c>
      <c r="K89" s="1512" t="s">
        <v>700</v>
      </c>
      <c r="L89" s="1512" t="s">
        <v>700</v>
      </c>
      <c r="M89" s="1512" t="s">
        <v>700</v>
      </c>
      <c r="N89" s="1512" t="s">
        <v>700</v>
      </c>
      <c r="O89" s="1891"/>
      <c r="P89" s="1890"/>
      <c r="Q89" s="1513"/>
      <c r="R89" s="1510"/>
      <c r="S89" s="1511"/>
      <c r="T89" s="1891"/>
      <c r="U89" s="1890"/>
      <c r="V89" s="1519">
        <v>70000000</v>
      </c>
      <c r="W89" s="1891"/>
      <c r="X89" s="1890"/>
      <c r="Y89" s="1519">
        <v>70000000</v>
      </c>
    </row>
    <row r="90" spans="1:25" x14ac:dyDescent="0.2">
      <c r="A90" s="1896"/>
      <c r="B90" s="1890"/>
      <c r="C90" s="1514" t="s">
        <v>157</v>
      </c>
      <c r="D90" s="1257">
        <v>100000000</v>
      </c>
      <c r="E90" s="1900"/>
      <c r="F90" s="2114"/>
      <c r="G90" s="1509"/>
      <c r="H90" s="1509"/>
      <c r="I90" s="1512" t="s">
        <v>700</v>
      </c>
      <c r="J90" s="1512" t="s">
        <v>700</v>
      </c>
      <c r="K90" s="1512" t="s">
        <v>700</v>
      </c>
      <c r="L90" s="1512" t="s">
        <v>700</v>
      </c>
      <c r="M90" s="1512" t="s">
        <v>700</v>
      </c>
      <c r="N90" s="1512" t="s">
        <v>700</v>
      </c>
      <c r="O90" s="1891"/>
      <c r="P90" s="1890"/>
      <c r="Q90" s="1513"/>
      <c r="R90" s="1510"/>
      <c r="S90" s="1511"/>
      <c r="T90" s="1891"/>
      <c r="U90" s="1890"/>
      <c r="V90" s="1519">
        <v>75000000</v>
      </c>
      <c r="W90" s="1891"/>
      <c r="X90" s="1890"/>
      <c r="Y90" s="1519">
        <v>75000000</v>
      </c>
    </row>
    <row r="91" spans="1:25" x14ac:dyDescent="0.2">
      <c r="A91" s="1896"/>
      <c r="B91" s="1890"/>
      <c r="C91" s="1514" t="s">
        <v>871</v>
      </c>
      <c r="D91" s="1257">
        <v>500000000</v>
      </c>
      <c r="E91" s="1900"/>
      <c r="F91" s="2114"/>
      <c r="G91" s="1509"/>
      <c r="H91" s="1509"/>
      <c r="I91" s="1512" t="s">
        <v>700</v>
      </c>
      <c r="J91" s="1512" t="s">
        <v>700</v>
      </c>
      <c r="K91" s="1512" t="s">
        <v>700</v>
      </c>
      <c r="L91" s="1512" t="s">
        <v>700</v>
      </c>
      <c r="M91" s="1512" t="s">
        <v>700</v>
      </c>
      <c r="N91" s="1512" t="s">
        <v>700</v>
      </c>
      <c r="O91" s="1891"/>
      <c r="P91" s="1890"/>
      <c r="Q91" s="1513"/>
      <c r="R91" s="1510"/>
      <c r="S91" s="1511"/>
      <c r="T91" s="1891"/>
      <c r="U91" s="1890"/>
      <c r="V91" s="1519">
        <v>759069</v>
      </c>
      <c r="W91" s="1891"/>
      <c r="X91" s="1890"/>
      <c r="Y91" s="1519">
        <v>759069</v>
      </c>
    </row>
    <row r="92" spans="1:25" ht="84" x14ac:dyDescent="0.2">
      <c r="A92" s="1896" t="s">
        <v>947</v>
      </c>
      <c r="B92" s="1897" t="s">
        <v>882</v>
      </c>
      <c r="C92" s="1509" t="s">
        <v>869</v>
      </c>
      <c r="D92" s="1260">
        <f>SUM(D93:D97)</f>
        <v>200000000</v>
      </c>
      <c r="E92" s="1898" t="s">
        <v>193</v>
      </c>
      <c r="F92" s="2114" t="s">
        <v>702</v>
      </c>
      <c r="G92" s="1509" t="s">
        <v>65</v>
      </c>
      <c r="H92" s="1509" t="s">
        <v>701</v>
      </c>
      <c r="I92" s="1512" t="s">
        <v>700</v>
      </c>
      <c r="J92" s="1512" t="s">
        <v>700</v>
      </c>
      <c r="K92" s="1512" t="s">
        <v>700</v>
      </c>
      <c r="L92" s="1512" t="s">
        <v>700</v>
      </c>
      <c r="M92" s="1512" t="s">
        <v>700</v>
      </c>
      <c r="N92" s="1512" t="s">
        <v>700</v>
      </c>
      <c r="O92" s="1891" t="s">
        <v>1095</v>
      </c>
      <c r="P92" s="1890" t="s">
        <v>193</v>
      </c>
      <c r="Q92" s="1513"/>
      <c r="R92" s="1510"/>
      <c r="S92" s="1511"/>
      <c r="T92" s="1891"/>
      <c r="U92" s="1890" t="s">
        <v>193</v>
      </c>
      <c r="V92" s="1513" t="s">
        <v>1824</v>
      </c>
      <c r="W92" s="1891"/>
      <c r="X92" s="1890" t="s">
        <v>193</v>
      </c>
      <c r="Y92" s="1587" t="s">
        <v>1824</v>
      </c>
    </row>
    <row r="93" spans="1:25" ht="24" x14ac:dyDescent="0.2">
      <c r="A93" s="1896"/>
      <c r="B93" s="1897"/>
      <c r="C93" s="1514" t="s">
        <v>872</v>
      </c>
      <c r="D93" s="1257">
        <v>30000000</v>
      </c>
      <c r="E93" s="1898"/>
      <c r="F93" s="2114"/>
      <c r="G93" s="1509"/>
      <c r="H93" s="1509"/>
      <c r="I93" s="1512" t="s">
        <v>700</v>
      </c>
      <c r="J93" s="1512" t="s">
        <v>700</v>
      </c>
      <c r="K93" s="1512" t="s">
        <v>700</v>
      </c>
      <c r="L93" s="1512" t="s">
        <v>700</v>
      </c>
      <c r="M93" s="1512" t="s">
        <v>700</v>
      </c>
      <c r="N93" s="1512" t="s">
        <v>700</v>
      </c>
      <c r="O93" s="1891"/>
      <c r="P93" s="1890"/>
      <c r="Q93" s="1513"/>
      <c r="R93" s="1510"/>
      <c r="S93" s="1511"/>
      <c r="T93" s="1891"/>
      <c r="U93" s="1890"/>
      <c r="V93" s="1519"/>
      <c r="W93" s="1891"/>
      <c r="X93" s="1890"/>
      <c r="Y93" s="1519"/>
    </row>
    <row r="94" spans="1:25" x14ac:dyDescent="0.2">
      <c r="A94" s="1896"/>
      <c r="B94" s="1897"/>
      <c r="C94" s="1514" t="s">
        <v>873</v>
      </c>
      <c r="D94" s="1257">
        <v>20000000</v>
      </c>
      <c r="E94" s="1898"/>
      <c r="F94" s="2114"/>
      <c r="G94" s="1509"/>
      <c r="H94" s="1509"/>
      <c r="I94" s="1512" t="s">
        <v>700</v>
      </c>
      <c r="J94" s="1512" t="s">
        <v>700</v>
      </c>
      <c r="K94" s="1512" t="s">
        <v>700</v>
      </c>
      <c r="L94" s="1512" t="s">
        <v>700</v>
      </c>
      <c r="M94" s="1512" t="s">
        <v>700</v>
      </c>
      <c r="N94" s="1512" t="s">
        <v>700</v>
      </c>
      <c r="O94" s="1891"/>
      <c r="P94" s="1890"/>
      <c r="Q94" s="1513"/>
      <c r="R94" s="1510"/>
      <c r="S94" s="1511"/>
      <c r="T94" s="1891"/>
      <c r="U94" s="1890"/>
      <c r="V94" s="1519">
        <v>285000000</v>
      </c>
      <c r="W94" s="1891"/>
      <c r="X94" s="1890"/>
      <c r="Y94" s="1519">
        <v>285000000</v>
      </c>
    </row>
    <row r="95" spans="1:25" ht="24" x14ac:dyDescent="0.2">
      <c r="A95" s="1896"/>
      <c r="B95" s="1897"/>
      <c r="C95" s="1514" t="s">
        <v>879</v>
      </c>
      <c r="D95" s="1257">
        <v>10000000</v>
      </c>
      <c r="E95" s="1898"/>
      <c r="F95" s="2114"/>
      <c r="G95" s="1509"/>
      <c r="H95" s="1509"/>
      <c r="I95" s="1512" t="s">
        <v>700</v>
      </c>
      <c r="J95" s="1512" t="s">
        <v>700</v>
      </c>
      <c r="K95" s="1512" t="s">
        <v>700</v>
      </c>
      <c r="L95" s="1512" t="s">
        <v>700</v>
      </c>
      <c r="M95" s="1512" t="s">
        <v>700</v>
      </c>
      <c r="N95" s="1512" t="s">
        <v>700</v>
      </c>
      <c r="O95" s="1891"/>
      <c r="P95" s="1890"/>
      <c r="Q95" s="1513"/>
      <c r="R95" s="1510"/>
      <c r="S95" s="1511"/>
      <c r="T95" s="1891"/>
      <c r="U95" s="1890"/>
      <c r="V95" s="1519">
        <v>120000000</v>
      </c>
      <c r="W95" s="1891"/>
      <c r="X95" s="1890"/>
      <c r="Y95" s="1519">
        <v>120000000</v>
      </c>
    </row>
    <row r="96" spans="1:25" x14ac:dyDescent="0.2">
      <c r="A96" s="1896"/>
      <c r="B96" s="1897"/>
      <c r="C96" s="1514" t="s">
        <v>157</v>
      </c>
      <c r="D96" s="1257">
        <v>20000000</v>
      </c>
      <c r="E96" s="1898"/>
      <c r="F96" s="2114"/>
      <c r="G96" s="1509"/>
      <c r="H96" s="1509"/>
      <c r="I96" s="1512" t="s">
        <v>700</v>
      </c>
      <c r="J96" s="1512" t="s">
        <v>700</v>
      </c>
      <c r="K96" s="1512" t="s">
        <v>700</v>
      </c>
      <c r="L96" s="1512" t="s">
        <v>700</v>
      </c>
      <c r="M96" s="1512" t="s">
        <v>700</v>
      </c>
      <c r="N96" s="1512" t="s">
        <v>700</v>
      </c>
      <c r="O96" s="1891"/>
      <c r="P96" s="1890"/>
      <c r="Q96" s="1513"/>
      <c r="R96" s="1510"/>
      <c r="S96" s="1511"/>
      <c r="T96" s="1891"/>
      <c r="U96" s="1890"/>
      <c r="V96" s="1519">
        <v>77000000</v>
      </c>
      <c r="W96" s="1891"/>
      <c r="X96" s="1890"/>
      <c r="Y96" s="1519">
        <v>77000000</v>
      </c>
    </row>
    <row r="97" spans="1:25" x14ac:dyDescent="0.2">
      <c r="A97" s="1896"/>
      <c r="B97" s="1897"/>
      <c r="C97" s="1514" t="s">
        <v>871</v>
      </c>
      <c r="D97" s="1257">
        <v>120000000</v>
      </c>
      <c r="E97" s="1898"/>
      <c r="F97" s="2114"/>
      <c r="G97" s="1509"/>
      <c r="H97" s="1509"/>
      <c r="I97" s="1512" t="s">
        <v>700</v>
      </c>
      <c r="J97" s="1512" t="s">
        <v>700</v>
      </c>
      <c r="K97" s="1512" t="s">
        <v>700</v>
      </c>
      <c r="L97" s="1512" t="s">
        <v>700</v>
      </c>
      <c r="M97" s="1512" t="s">
        <v>700</v>
      </c>
      <c r="N97" s="1512" t="s">
        <v>700</v>
      </c>
      <c r="O97" s="1891"/>
      <c r="P97" s="1890"/>
      <c r="Q97" s="1513"/>
      <c r="R97" s="1510"/>
      <c r="S97" s="1511"/>
      <c r="T97" s="1891"/>
      <c r="U97" s="1890"/>
      <c r="V97" s="1519">
        <v>3558803</v>
      </c>
      <c r="W97" s="1891"/>
      <c r="X97" s="1890"/>
      <c r="Y97" s="1519">
        <v>3558803</v>
      </c>
    </row>
    <row r="98" spans="1:25" ht="84" x14ac:dyDescent="0.2">
      <c r="A98" s="1896" t="s">
        <v>948</v>
      </c>
      <c r="B98" s="1897" t="s">
        <v>877</v>
      </c>
      <c r="C98" s="1509" t="s">
        <v>869</v>
      </c>
      <c r="D98" s="1260">
        <f>SUM(D99:D103)</f>
        <v>410000000</v>
      </c>
      <c r="E98" s="1898" t="s">
        <v>193</v>
      </c>
      <c r="F98" s="2114" t="s">
        <v>702</v>
      </c>
      <c r="G98" s="1509" t="s">
        <v>65</v>
      </c>
      <c r="H98" s="1509" t="s">
        <v>701</v>
      </c>
      <c r="I98" s="1512" t="s">
        <v>700</v>
      </c>
      <c r="J98" s="1512" t="s">
        <v>700</v>
      </c>
      <c r="K98" s="1512" t="s">
        <v>700</v>
      </c>
      <c r="L98" s="1512" t="s">
        <v>700</v>
      </c>
      <c r="M98" s="1512" t="s">
        <v>700</v>
      </c>
      <c r="N98" s="1512" t="s">
        <v>700</v>
      </c>
      <c r="O98" s="1891" t="s">
        <v>1095</v>
      </c>
      <c r="P98" s="1890" t="s">
        <v>193</v>
      </c>
      <c r="Q98" s="1513"/>
      <c r="R98" s="1510"/>
      <c r="S98" s="1511"/>
      <c r="T98" s="1891"/>
      <c r="U98" s="1890" t="s">
        <v>193</v>
      </c>
      <c r="V98" s="1513" t="s">
        <v>1825</v>
      </c>
      <c r="W98" s="1891"/>
      <c r="X98" s="1890" t="s">
        <v>193</v>
      </c>
      <c r="Y98" s="1587" t="s">
        <v>1825</v>
      </c>
    </row>
    <row r="99" spans="1:25" ht="24" x14ac:dyDescent="0.2">
      <c r="A99" s="1896"/>
      <c r="B99" s="1897"/>
      <c r="C99" s="1514" t="s">
        <v>878</v>
      </c>
      <c r="D99" s="1257">
        <v>90000000</v>
      </c>
      <c r="E99" s="1898"/>
      <c r="F99" s="2114"/>
      <c r="G99" s="1509"/>
      <c r="H99" s="1509"/>
      <c r="I99" s="1512" t="s">
        <v>700</v>
      </c>
      <c r="J99" s="1512" t="s">
        <v>700</v>
      </c>
      <c r="K99" s="1512" t="s">
        <v>700</v>
      </c>
      <c r="L99" s="1512" t="s">
        <v>700</v>
      </c>
      <c r="M99" s="1512" t="s">
        <v>700</v>
      </c>
      <c r="N99" s="1512" t="s">
        <v>700</v>
      </c>
      <c r="O99" s="1891"/>
      <c r="P99" s="1890"/>
      <c r="Q99" s="1513"/>
      <c r="R99" s="1510"/>
      <c r="S99" s="1511"/>
      <c r="T99" s="1891"/>
      <c r="U99" s="1890"/>
      <c r="V99" s="1519">
        <v>38736166</v>
      </c>
      <c r="W99" s="1891"/>
      <c r="X99" s="1890"/>
      <c r="Y99" s="1519">
        <v>38736166</v>
      </c>
    </row>
    <row r="100" spans="1:25" x14ac:dyDescent="0.2">
      <c r="A100" s="1896"/>
      <c r="B100" s="1897"/>
      <c r="C100" s="1514" t="s">
        <v>873</v>
      </c>
      <c r="D100" s="1257">
        <v>120000000</v>
      </c>
      <c r="E100" s="1898"/>
      <c r="F100" s="2114"/>
      <c r="G100" s="1509"/>
      <c r="H100" s="1509"/>
      <c r="I100" s="1512" t="s">
        <v>700</v>
      </c>
      <c r="J100" s="1512" t="s">
        <v>700</v>
      </c>
      <c r="K100" s="1512" t="s">
        <v>700</v>
      </c>
      <c r="L100" s="1512" t="s">
        <v>700</v>
      </c>
      <c r="M100" s="1512" t="s">
        <v>700</v>
      </c>
      <c r="N100" s="1512" t="s">
        <v>700</v>
      </c>
      <c r="O100" s="1891"/>
      <c r="P100" s="1890"/>
      <c r="Q100" s="1513"/>
      <c r="R100" s="1510"/>
      <c r="S100" s="1511"/>
      <c r="T100" s="1891"/>
      <c r="U100" s="1890"/>
      <c r="V100" s="1519">
        <v>20500000</v>
      </c>
      <c r="W100" s="1891"/>
      <c r="X100" s="1890"/>
      <c r="Y100" s="1519">
        <v>20500000</v>
      </c>
    </row>
    <row r="101" spans="1:25" ht="24" x14ac:dyDescent="0.2">
      <c r="A101" s="1896"/>
      <c r="B101" s="1897"/>
      <c r="C101" s="1514" t="s">
        <v>879</v>
      </c>
      <c r="D101" s="1257">
        <v>60000000</v>
      </c>
      <c r="E101" s="1898"/>
      <c r="F101" s="2114"/>
      <c r="G101" s="1509"/>
      <c r="H101" s="1509"/>
      <c r="I101" s="1512" t="s">
        <v>700</v>
      </c>
      <c r="J101" s="1512" t="s">
        <v>700</v>
      </c>
      <c r="K101" s="1512" t="s">
        <v>700</v>
      </c>
      <c r="L101" s="1512" t="s">
        <v>700</v>
      </c>
      <c r="M101" s="1512" t="s">
        <v>700</v>
      </c>
      <c r="N101" s="1512" t="s">
        <v>700</v>
      </c>
      <c r="O101" s="1891"/>
      <c r="P101" s="1890"/>
      <c r="Q101" s="1513"/>
      <c r="R101" s="1510"/>
      <c r="S101" s="1511"/>
      <c r="T101" s="1891"/>
      <c r="U101" s="1890"/>
      <c r="V101" s="1519">
        <v>0</v>
      </c>
      <c r="W101" s="1891"/>
      <c r="X101" s="1890"/>
      <c r="Y101" s="1519">
        <v>0</v>
      </c>
    </row>
    <row r="102" spans="1:25" x14ac:dyDescent="0.2">
      <c r="A102" s="1896"/>
      <c r="B102" s="1897"/>
      <c r="C102" s="1514" t="s">
        <v>157</v>
      </c>
      <c r="D102" s="1257">
        <v>80000000</v>
      </c>
      <c r="E102" s="1898"/>
      <c r="F102" s="2114"/>
      <c r="G102" s="1509"/>
      <c r="H102" s="1509"/>
      <c r="I102" s="1512" t="s">
        <v>700</v>
      </c>
      <c r="J102" s="1512" t="s">
        <v>700</v>
      </c>
      <c r="K102" s="1512" t="s">
        <v>700</v>
      </c>
      <c r="L102" s="1512" t="s">
        <v>700</v>
      </c>
      <c r="M102" s="1512" t="s">
        <v>700</v>
      </c>
      <c r="N102" s="1512" t="s">
        <v>700</v>
      </c>
      <c r="O102" s="1891"/>
      <c r="P102" s="1890"/>
      <c r="Q102" s="1513"/>
      <c r="R102" s="1510"/>
      <c r="S102" s="1511"/>
      <c r="T102" s="1891"/>
      <c r="U102" s="1890"/>
      <c r="V102" s="1519">
        <v>100000000</v>
      </c>
      <c r="W102" s="1891"/>
      <c r="X102" s="1890"/>
      <c r="Y102" s="1519">
        <v>100000000</v>
      </c>
    </row>
    <row r="103" spans="1:25" x14ac:dyDescent="0.2">
      <c r="A103" s="1896"/>
      <c r="B103" s="1897"/>
      <c r="C103" s="1514" t="s">
        <v>144</v>
      </c>
      <c r="D103" s="1257">
        <v>60000000</v>
      </c>
      <c r="E103" s="1898"/>
      <c r="F103" s="2114"/>
      <c r="G103" s="1509"/>
      <c r="H103" s="1509"/>
      <c r="I103" s="1512" t="s">
        <v>700</v>
      </c>
      <c r="J103" s="1512" t="s">
        <v>700</v>
      </c>
      <c r="K103" s="1512" t="s">
        <v>700</v>
      </c>
      <c r="L103" s="1512" t="s">
        <v>700</v>
      </c>
      <c r="M103" s="1512" t="s">
        <v>700</v>
      </c>
      <c r="N103" s="1512" t="s">
        <v>700</v>
      </c>
      <c r="O103" s="1891"/>
      <c r="P103" s="1890"/>
      <c r="Q103" s="1513"/>
      <c r="R103" s="1510"/>
      <c r="S103" s="1511"/>
      <c r="T103" s="1891"/>
      <c r="U103" s="1890"/>
      <c r="V103" s="1519">
        <v>112256270</v>
      </c>
      <c r="W103" s="1891"/>
      <c r="X103" s="1890"/>
      <c r="Y103" s="1519">
        <v>112256270</v>
      </c>
    </row>
    <row r="104" spans="1:25" ht="144" x14ac:dyDescent="0.2">
      <c r="A104" s="1896" t="s">
        <v>949</v>
      </c>
      <c r="B104" s="1897" t="s">
        <v>950</v>
      </c>
      <c r="C104" s="1514" t="s">
        <v>703</v>
      </c>
      <c r="D104" s="1257">
        <v>1131484948</v>
      </c>
      <c r="E104" s="1252" t="s">
        <v>74</v>
      </c>
      <c r="F104" s="2113" t="s">
        <v>702</v>
      </c>
      <c r="G104" s="1509" t="s">
        <v>65</v>
      </c>
      <c r="H104" s="1509" t="s">
        <v>701</v>
      </c>
      <c r="I104" s="1512" t="s">
        <v>700</v>
      </c>
      <c r="J104" s="1512" t="s">
        <v>700</v>
      </c>
      <c r="K104" s="1507" t="s">
        <v>4</v>
      </c>
      <c r="L104" s="1507" t="s">
        <v>6</v>
      </c>
      <c r="M104" s="1264">
        <v>42339</v>
      </c>
      <c r="N104" s="1264">
        <v>43282</v>
      </c>
      <c r="O104" s="1506" t="s">
        <v>1096</v>
      </c>
      <c r="P104" s="1507" t="s">
        <v>1043</v>
      </c>
      <c r="Q104" s="1513" t="s">
        <v>1097</v>
      </c>
      <c r="R104" s="1510"/>
      <c r="S104" s="1511" t="s">
        <v>1098</v>
      </c>
      <c r="T104" s="1506" t="s">
        <v>1826</v>
      </c>
      <c r="U104" s="1507" t="s">
        <v>193</v>
      </c>
      <c r="V104" s="1513"/>
      <c r="W104" s="1585" t="s">
        <v>1826</v>
      </c>
      <c r="X104" s="1584" t="s">
        <v>193</v>
      </c>
      <c r="Y104" s="1587"/>
    </row>
    <row r="105" spans="1:25" ht="84" x14ac:dyDescent="0.2">
      <c r="A105" s="1896"/>
      <c r="B105" s="1897"/>
      <c r="C105" s="1514" t="s">
        <v>703</v>
      </c>
      <c r="D105" s="1257">
        <v>760000000</v>
      </c>
      <c r="E105" s="1249" t="s">
        <v>875</v>
      </c>
      <c r="F105" s="2113" t="s">
        <v>702</v>
      </c>
      <c r="G105" s="1509" t="s">
        <v>65</v>
      </c>
      <c r="H105" s="1509" t="s">
        <v>701</v>
      </c>
      <c r="I105" s="1512" t="s">
        <v>9</v>
      </c>
      <c r="J105" s="1512" t="s">
        <v>9</v>
      </c>
      <c r="K105" s="1512" t="s">
        <v>10</v>
      </c>
      <c r="L105" s="1512" t="s">
        <v>10</v>
      </c>
      <c r="M105" s="1507" t="s">
        <v>1099</v>
      </c>
      <c r="N105" s="1266" t="s">
        <v>15</v>
      </c>
      <c r="O105" s="1506" t="s">
        <v>1100</v>
      </c>
      <c r="P105" s="1507" t="s">
        <v>193</v>
      </c>
      <c r="Q105" s="1513"/>
      <c r="R105" s="1510"/>
      <c r="S105" s="1511"/>
      <c r="T105" s="1506" t="s">
        <v>1827</v>
      </c>
      <c r="U105" s="1507" t="s">
        <v>1043</v>
      </c>
      <c r="V105" s="1513"/>
      <c r="W105" s="1585" t="s">
        <v>1827</v>
      </c>
      <c r="X105" s="1584" t="s">
        <v>2068</v>
      </c>
      <c r="Y105" s="1587"/>
    </row>
    <row r="106" spans="1:25" ht="96" x14ac:dyDescent="0.2">
      <c r="A106" s="1896"/>
      <c r="B106" s="1897"/>
      <c r="C106" s="1514" t="s">
        <v>703</v>
      </c>
      <c r="D106" s="1257">
        <v>690000000</v>
      </c>
      <c r="E106" s="1249" t="s">
        <v>65</v>
      </c>
      <c r="F106" s="2113" t="s">
        <v>865</v>
      </c>
      <c r="G106" s="1509"/>
      <c r="H106" s="1509" t="s">
        <v>701</v>
      </c>
      <c r="I106" s="1514" t="s">
        <v>7</v>
      </c>
      <c r="J106" s="1514" t="s">
        <v>10</v>
      </c>
      <c r="K106" s="1514" t="s">
        <v>14</v>
      </c>
      <c r="L106" s="1514" t="s">
        <v>15</v>
      </c>
      <c r="M106" s="1514" t="s">
        <v>15</v>
      </c>
      <c r="N106" s="1266">
        <v>44772</v>
      </c>
      <c r="O106" s="1506" t="s">
        <v>1079</v>
      </c>
      <c r="P106" s="1507" t="s">
        <v>193</v>
      </c>
      <c r="Q106" s="1513"/>
      <c r="R106" s="1510"/>
      <c r="S106" s="1511"/>
      <c r="T106" s="1506" t="s">
        <v>1828</v>
      </c>
      <c r="U106" s="1507" t="s">
        <v>193</v>
      </c>
      <c r="V106" s="1513"/>
      <c r="W106" s="1585" t="s">
        <v>2070</v>
      </c>
      <c r="X106" s="1584" t="s">
        <v>193</v>
      </c>
      <c r="Y106" s="1587"/>
    </row>
    <row r="107" spans="1:25" ht="84" x14ac:dyDescent="0.2">
      <c r="A107" s="1896"/>
      <c r="B107" s="1897"/>
      <c r="C107" s="1509" t="s">
        <v>869</v>
      </c>
      <c r="D107" s="1260">
        <f>SUM(D108:D109)</f>
        <v>200000000</v>
      </c>
      <c r="E107" s="1898" t="s">
        <v>193</v>
      </c>
      <c r="F107" s="2113" t="s">
        <v>702</v>
      </c>
      <c r="G107" s="1509" t="s">
        <v>65</v>
      </c>
      <c r="H107" s="1509" t="s">
        <v>701</v>
      </c>
      <c r="I107" s="1512" t="s">
        <v>700</v>
      </c>
      <c r="J107" s="1512" t="s">
        <v>700</v>
      </c>
      <c r="K107" s="1512" t="s">
        <v>700</v>
      </c>
      <c r="L107" s="1512" t="s">
        <v>700</v>
      </c>
      <c r="M107" s="1512" t="s">
        <v>700</v>
      </c>
      <c r="N107" s="1266">
        <v>43434</v>
      </c>
      <c r="O107" s="1506" t="s">
        <v>1095</v>
      </c>
      <c r="P107" s="1507" t="s">
        <v>193</v>
      </c>
      <c r="Q107" s="1513"/>
      <c r="R107" s="1510"/>
      <c r="S107" s="1511"/>
      <c r="T107" s="1506"/>
      <c r="U107" s="1507" t="s">
        <v>193</v>
      </c>
      <c r="V107" s="1513"/>
      <c r="W107" s="1585"/>
      <c r="X107" s="1584" t="s">
        <v>193</v>
      </c>
      <c r="Y107" s="1587"/>
    </row>
    <row r="108" spans="1:25" x14ac:dyDescent="0.2">
      <c r="A108" s="1896"/>
      <c r="B108" s="1897"/>
      <c r="C108" s="1514" t="s">
        <v>873</v>
      </c>
      <c r="D108" s="1257">
        <v>100000000</v>
      </c>
      <c r="E108" s="1898"/>
      <c r="F108" s="2113"/>
      <c r="G108" s="1509"/>
      <c r="H108" s="1509"/>
      <c r="I108" s="1512"/>
      <c r="J108" s="1512"/>
      <c r="K108" s="1512"/>
      <c r="L108" s="1512"/>
      <c r="M108" s="1512"/>
      <c r="N108" s="1265"/>
      <c r="O108" s="1506"/>
      <c r="P108" s="1507"/>
      <c r="Q108" s="1513"/>
      <c r="R108" s="1510"/>
      <c r="S108" s="1511"/>
      <c r="T108" s="1506"/>
      <c r="U108" s="1507"/>
      <c r="V108" s="1513"/>
      <c r="W108" s="1585"/>
      <c r="X108" s="1584"/>
      <c r="Y108" s="1587"/>
    </row>
    <row r="109" spans="1:25" x14ac:dyDescent="0.2">
      <c r="A109" s="1896"/>
      <c r="B109" s="1897"/>
      <c r="C109" s="1514" t="s">
        <v>871</v>
      </c>
      <c r="D109" s="1257">
        <v>100000000</v>
      </c>
      <c r="E109" s="1898"/>
      <c r="F109" s="2113"/>
      <c r="G109" s="1509"/>
      <c r="H109" s="1509"/>
      <c r="I109" s="1512"/>
      <c r="J109" s="1512"/>
      <c r="K109" s="1512"/>
      <c r="L109" s="1512"/>
      <c r="M109" s="1512"/>
      <c r="N109" s="1265"/>
      <c r="O109" s="1506"/>
      <c r="P109" s="1507"/>
      <c r="Q109" s="1513"/>
      <c r="R109" s="1510"/>
      <c r="S109" s="1511"/>
      <c r="T109" s="1506"/>
      <c r="U109" s="1507"/>
      <c r="V109" s="1513"/>
      <c r="W109" s="1585"/>
      <c r="X109" s="1584"/>
      <c r="Y109" s="1587"/>
    </row>
    <row r="110" spans="1:25" ht="36" x14ac:dyDescent="0.2">
      <c r="A110" s="955" t="s">
        <v>1494</v>
      </c>
      <c r="B110" s="945" t="s">
        <v>37</v>
      </c>
      <c r="C110" s="946"/>
      <c r="D110" s="1262">
        <f>SUM(D111:D117)</f>
        <v>4365069020</v>
      </c>
      <c r="E110" s="947"/>
      <c r="F110" s="1569"/>
      <c r="G110" s="948"/>
      <c r="H110" s="948"/>
      <c r="I110" s="948"/>
      <c r="J110" s="949"/>
      <c r="K110" s="949"/>
      <c r="L110" s="949"/>
      <c r="M110" s="950"/>
      <c r="N110" s="948"/>
      <c r="O110" s="968"/>
      <c r="P110" s="951"/>
      <c r="Q110" s="1036"/>
      <c r="R110" s="1096"/>
      <c r="S110" s="956"/>
      <c r="T110" s="968"/>
      <c r="U110" s="951"/>
      <c r="V110" s="1036"/>
      <c r="W110" s="968"/>
      <c r="X110" s="951"/>
      <c r="Y110" s="1036"/>
    </row>
    <row r="111" spans="1:25" ht="216" x14ac:dyDescent="0.2">
      <c r="A111" s="1899" t="s">
        <v>951</v>
      </c>
      <c r="B111" s="1890" t="s">
        <v>952</v>
      </c>
      <c r="C111" s="1250" t="s">
        <v>740</v>
      </c>
      <c r="D111" s="1259">
        <f>1965973284+160777376</f>
        <v>2126750660</v>
      </c>
      <c r="E111" s="1249">
        <v>5268111993</v>
      </c>
      <c r="F111" s="2113" t="s">
        <v>739</v>
      </c>
      <c r="G111" s="1509" t="s">
        <v>65</v>
      </c>
      <c r="H111" s="1509" t="s">
        <v>441</v>
      </c>
      <c r="I111" s="1514" t="s">
        <v>700</v>
      </c>
      <c r="J111" s="1514" t="s">
        <v>700</v>
      </c>
      <c r="K111" s="1514" t="s">
        <v>4</v>
      </c>
      <c r="L111" s="1514" t="s">
        <v>5</v>
      </c>
      <c r="M111" s="1266">
        <v>42705</v>
      </c>
      <c r="N111" s="1266">
        <v>43282</v>
      </c>
      <c r="O111" s="1506" t="s">
        <v>1096</v>
      </c>
      <c r="P111" s="1507" t="s">
        <v>1039</v>
      </c>
      <c r="Q111" s="1513"/>
      <c r="R111" s="1510" t="s">
        <v>1101</v>
      </c>
      <c r="S111" s="1511"/>
      <c r="T111" s="1506" t="s">
        <v>1826</v>
      </c>
      <c r="U111" s="1507" t="s">
        <v>193</v>
      </c>
      <c r="V111" s="1513"/>
      <c r="W111" s="1585" t="s">
        <v>1826</v>
      </c>
      <c r="X111" s="1584" t="s">
        <v>193</v>
      </c>
      <c r="Y111" s="1587"/>
    </row>
    <row r="112" spans="1:25" ht="216" x14ac:dyDescent="0.2">
      <c r="A112" s="1899"/>
      <c r="B112" s="1890"/>
      <c r="C112" s="1250" t="s">
        <v>740</v>
      </c>
      <c r="D112" s="1259">
        <v>1367196698</v>
      </c>
      <c r="E112" s="1249">
        <v>5268111993</v>
      </c>
      <c r="F112" s="2113" t="s">
        <v>742</v>
      </c>
      <c r="G112" s="1509" t="s">
        <v>65</v>
      </c>
      <c r="H112" s="1509" t="s">
        <v>441</v>
      </c>
      <c r="I112" s="1514" t="s">
        <v>442</v>
      </c>
      <c r="J112" s="1514" t="s">
        <v>443</v>
      </c>
      <c r="K112" s="1514" t="s">
        <v>444</v>
      </c>
      <c r="L112" s="1514" t="s">
        <v>444</v>
      </c>
      <c r="M112" s="1514" t="s">
        <v>444</v>
      </c>
      <c r="N112" s="1266">
        <v>43070</v>
      </c>
      <c r="O112" s="1506" t="s">
        <v>1102</v>
      </c>
      <c r="P112" s="1515" t="s">
        <v>193</v>
      </c>
      <c r="Q112" s="1513"/>
      <c r="R112" s="1510"/>
      <c r="S112" s="1511"/>
      <c r="T112" s="1506" t="s">
        <v>1829</v>
      </c>
      <c r="U112" s="1515" t="s">
        <v>1039</v>
      </c>
      <c r="V112" s="1513"/>
      <c r="W112" s="1585" t="s">
        <v>2064</v>
      </c>
      <c r="X112" s="1586" t="s">
        <v>1039</v>
      </c>
      <c r="Y112" s="1587"/>
    </row>
    <row r="113" spans="1:25" ht="216" x14ac:dyDescent="0.2">
      <c r="A113" s="1899"/>
      <c r="B113" s="1890"/>
      <c r="C113" s="1250" t="s">
        <v>740</v>
      </c>
      <c r="D113" s="1259">
        <f>515999038-160777376</f>
        <v>355221662</v>
      </c>
      <c r="E113" s="1249">
        <f>D113</f>
        <v>355221662</v>
      </c>
      <c r="F113" s="2113" t="s">
        <v>739</v>
      </c>
      <c r="G113" s="1509" t="s">
        <v>65</v>
      </c>
      <c r="H113" s="1509" t="s">
        <v>441</v>
      </c>
      <c r="I113" s="1514" t="s">
        <v>8</v>
      </c>
      <c r="J113" s="1514" t="s">
        <v>11</v>
      </c>
      <c r="K113" s="1514" t="s">
        <v>15</v>
      </c>
      <c r="L113" s="1514" t="s">
        <v>15</v>
      </c>
      <c r="M113" s="1512" t="s">
        <v>15</v>
      </c>
      <c r="N113" s="1266">
        <v>44743</v>
      </c>
      <c r="O113" s="1506" t="s">
        <v>1103</v>
      </c>
      <c r="P113" s="1515" t="s">
        <v>193</v>
      </c>
      <c r="Q113" s="1513"/>
      <c r="R113" s="1510"/>
      <c r="S113" s="1511"/>
      <c r="T113" s="1506" t="s">
        <v>1830</v>
      </c>
      <c r="U113" s="1515" t="s">
        <v>193</v>
      </c>
      <c r="V113" s="1513"/>
      <c r="W113" s="1585" t="s">
        <v>2065</v>
      </c>
      <c r="X113" s="1586" t="s">
        <v>193</v>
      </c>
      <c r="Y113" s="1585" t="s">
        <v>1702</v>
      </c>
    </row>
    <row r="114" spans="1:25" ht="228" x14ac:dyDescent="0.2">
      <c r="A114" s="1268" t="s">
        <v>953</v>
      </c>
      <c r="B114" s="1506" t="s">
        <v>954</v>
      </c>
      <c r="C114" s="1250" t="s">
        <v>728</v>
      </c>
      <c r="D114" s="1259">
        <v>150000000</v>
      </c>
      <c r="E114" s="1249" t="s">
        <v>700</v>
      </c>
      <c r="F114" s="2113" t="s">
        <v>735</v>
      </c>
      <c r="G114" s="1509" t="s">
        <v>65</v>
      </c>
      <c r="H114" s="1509" t="s">
        <v>441</v>
      </c>
      <c r="I114" s="1514" t="s">
        <v>6</v>
      </c>
      <c r="J114" s="1514" t="s">
        <v>8</v>
      </c>
      <c r="K114" s="1514" t="s">
        <v>11</v>
      </c>
      <c r="L114" s="1514" t="s">
        <v>11</v>
      </c>
      <c r="M114" s="1514" t="s">
        <v>444</v>
      </c>
      <c r="N114" s="1266" t="s">
        <v>832</v>
      </c>
      <c r="O114" s="1506" t="s">
        <v>1104</v>
      </c>
      <c r="P114" s="1515" t="s">
        <v>1039</v>
      </c>
      <c r="Q114" s="1513"/>
      <c r="R114" s="1510"/>
      <c r="S114" s="1511"/>
      <c r="T114" s="1506" t="s">
        <v>1831</v>
      </c>
      <c r="U114" s="1515" t="s">
        <v>1039</v>
      </c>
      <c r="V114" s="1520"/>
      <c r="W114" s="1585" t="s">
        <v>2067</v>
      </c>
      <c r="X114" s="1586" t="s">
        <v>193</v>
      </c>
      <c r="Y114" s="1520"/>
    </row>
    <row r="115" spans="1:25" ht="204" x14ac:dyDescent="0.2">
      <c r="A115" s="1268" t="s">
        <v>955</v>
      </c>
      <c r="B115" s="1506" t="s">
        <v>956</v>
      </c>
      <c r="C115" s="1250" t="s">
        <v>728</v>
      </c>
      <c r="D115" s="1259">
        <v>80000000</v>
      </c>
      <c r="E115" s="1249" t="s">
        <v>700</v>
      </c>
      <c r="F115" s="2113" t="s">
        <v>727</v>
      </c>
      <c r="G115" s="1509" t="s">
        <v>65</v>
      </c>
      <c r="H115" s="1509" t="s">
        <v>441</v>
      </c>
      <c r="I115" s="1514" t="s">
        <v>193</v>
      </c>
      <c r="J115" s="1514" t="s">
        <v>193</v>
      </c>
      <c r="K115" s="1514" t="s">
        <v>193</v>
      </c>
      <c r="L115" s="1514" t="s">
        <v>193</v>
      </c>
      <c r="M115" s="1514" t="s">
        <v>193</v>
      </c>
      <c r="N115" s="1514" t="s">
        <v>193</v>
      </c>
      <c r="O115" s="1506" t="s">
        <v>1095</v>
      </c>
      <c r="P115" s="1515" t="s">
        <v>193</v>
      </c>
      <c r="Q115" s="1513"/>
      <c r="R115" s="1510"/>
      <c r="S115" s="1511"/>
      <c r="T115" s="1506"/>
      <c r="U115" s="1515" t="s">
        <v>193</v>
      </c>
      <c r="V115" s="1513" t="s">
        <v>1832</v>
      </c>
      <c r="W115" s="1585"/>
      <c r="X115" s="1586" t="s">
        <v>193</v>
      </c>
      <c r="Y115" s="1587" t="s">
        <v>1832</v>
      </c>
    </row>
    <row r="116" spans="1:25" ht="204" x14ac:dyDescent="0.2">
      <c r="A116" s="1268" t="s">
        <v>957</v>
      </c>
      <c r="B116" s="1506" t="s">
        <v>958</v>
      </c>
      <c r="C116" s="1250" t="s">
        <v>728</v>
      </c>
      <c r="D116" s="1259">
        <v>108500000</v>
      </c>
      <c r="E116" s="1249" t="s">
        <v>700</v>
      </c>
      <c r="F116" s="2113" t="s">
        <v>727</v>
      </c>
      <c r="G116" s="1509"/>
      <c r="H116" s="1509" t="s">
        <v>441</v>
      </c>
      <c r="I116" s="1514" t="s">
        <v>193</v>
      </c>
      <c r="J116" s="1514" t="s">
        <v>193</v>
      </c>
      <c r="K116" s="1514" t="s">
        <v>193</v>
      </c>
      <c r="L116" s="1514" t="s">
        <v>193</v>
      </c>
      <c r="M116" s="1514" t="s">
        <v>193</v>
      </c>
      <c r="N116" s="1514" t="s">
        <v>193</v>
      </c>
      <c r="O116" s="1506" t="s">
        <v>1095</v>
      </c>
      <c r="P116" s="1515" t="s">
        <v>193</v>
      </c>
      <c r="Q116" s="1513"/>
      <c r="R116" s="1510"/>
      <c r="S116" s="1511"/>
      <c r="T116" s="1506"/>
      <c r="U116" s="1515" t="s">
        <v>193</v>
      </c>
      <c r="V116" s="1513"/>
      <c r="W116" s="1585"/>
      <c r="X116" s="1586" t="s">
        <v>193</v>
      </c>
      <c r="Y116" s="1587"/>
    </row>
    <row r="117" spans="1:25" ht="204" x14ac:dyDescent="0.2">
      <c r="A117" s="1268" t="s">
        <v>959</v>
      </c>
      <c r="B117" s="1506" t="s">
        <v>960</v>
      </c>
      <c r="C117" s="1250" t="s">
        <v>728</v>
      </c>
      <c r="D117" s="1259">
        <v>177400000</v>
      </c>
      <c r="E117" s="1249" t="s">
        <v>700</v>
      </c>
      <c r="F117" s="2113" t="s">
        <v>727</v>
      </c>
      <c r="G117" s="1509" t="s">
        <v>65</v>
      </c>
      <c r="H117" s="1509" t="s">
        <v>441</v>
      </c>
      <c r="I117" s="1514" t="s">
        <v>193</v>
      </c>
      <c r="J117" s="1514" t="s">
        <v>193</v>
      </c>
      <c r="K117" s="1514" t="s">
        <v>193</v>
      </c>
      <c r="L117" s="1514" t="s">
        <v>193</v>
      </c>
      <c r="M117" s="1514" t="s">
        <v>193</v>
      </c>
      <c r="N117" s="1514" t="s">
        <v>193</v>
      </c>
      <c r="O117" s="1506" t="s">
        <v>1095</v>
      </c>
      <c r="P117" s="1515" t="s">
        <v>193</v>
      </c>
      <c r="Q117" s="1513"/>
      <c r="R117" s="1510"/>
      <c r="S117" s="1511"/>
      <c r="T117" s="1506"/>
      <c r="U117" s="1515" t="s">
        <v>193</v>
      </c>
      <c r="V117" s="1513"/>
      <c r="W117" s="1585"/>
      <c r="X117" s="1586" t="s">
        <v>193</v>
      </c>
      <c r="Y117" s="1587"/>
    </row>
    <row r="118" spans="1:25" ht="84.75" thickBot="1" x14ac:dyDescent="0.25">
      <c r="A118" s="1269"/>
      <c r="B118" s="1270"/>
      <c r="C118" s="1286" t="s">
        <v>542</v>
      </c>
      <c r="D118" s="1285">
        <f>+D6+D9+D16+D23+D31+D51+D69+D110</f>
        <v>88366275894</v>
      </c>
      <c r="E118" s="1270"/>
      <c r="F118" s="2115"/>
      <c r="G118" s="1270"/>
      <c r="H118" s="1270"/>
      <c r="I118" s="1271"/>
      <c r="J118" s="1271"/>
      <c r="K118" s="1271"/>
      <c r="L118" s="1271"/>
      <c r="M118" s="1271"/>
      <c r="N118" s="1271"/>
      <c r="O118" s="1277"/>
      <c r="P118" s="1272"/>
      <c r="Q118" s="1289"/>
      <c r="R118" s="1288"/>
      <c r="S118" s="1273"/>
      <c r="T118" s="1521" t="s">
        <v>1833</v>
      </c>
      <c r="U118" s="1272"/>
      <c r="V118" s="1289"/>
      <c r="W118" s="1521" t="s">
        <v>1833</v>
      </c>
      <c r="X118" s="1272"/>
      <c r="Y118" s="1289"/>
    </row>
    <row r="119" spans="1:25" ht="13.5" thickTop="1" x14ac:dyDescent="0.2">
      <c r="A119" s="1234"/>
      <c r="B119" s="1234"/>
      <c r="C119" s="1234"/>
      <c r="D119" s="1261"/>
      <c r="E119" s="1234"/>
      <c r="F119" s="2107"/>
      <c r="G119" s="1238"/>
      <c r="H119" s="1234"/>
      <c r="I119" s="1235"/>
      <c r="J119" s="1235"/>
      <c r="K119" s="1235"/>
      <c r="L119" s="1235"/>
      <c r="M119" s="1235"/>
      <c r="N119" s="1239"/>
      <c r="O119" s="1278"/>
      <c r="P119" s="1236"/>
      <c r="Q119" s="1276"/>
      <c r="R119" s="1237"/>
      <c r="S119" s="1234"/>
      <c r="T119" s="1278"/>
      <c r="U119" s="1236"/>
      <c r="V119" s="1276"/>
      <c r="W119" s="1278"/>
      <c r="X119" s="1236"/>
      <c r="Y119" s="1276"/>
    </row>
    <row r="120" spans="1:25" x14ac:dyDescent="0.2">
      <c r="A120" s="1234"/>
      <c r="B120" s="1234"/>
      <c r="C120" s="1234"/>
      <c r="D120" s="1261"/>
      <c r="E120" s="1234"/>
      <c r="F120" s="2107"/>
      <c r="G120" s="1234"/>
      <c r="H120" s="1234"/>
      <c r="I120" s="1235"/>
      <c r="J120" s="1235"/>
      <c r="K120" s="1235"/>
      <c r="L120" s="1235"/>
      <c r="M120" s="1235"/>
      <c r="N120" s="1235"/>
      <c r="O120" s="1276"/>
      <c r="P120" s="1236"/>
      <c r="Q120" s="1276"/>
      <c r="R120" s="1237"/>
      <c r="S120" s="1234"/>
      <c r="T120" s="1276"/>
      <c r="U120" s="1236"/>
      <c r="V120" s="1276"/>
      <c r="W120" s="1276"/>
      <c r="X120" s="1236"/>
      <c r="Y120" s="1276"/>
    </row>
    <row r="121" spans="1:25" x14ac:dyDescent="0.2">
      <c r="A121" s="1234"/>
      <c r="B121" s="1234"/>
      <c r="C121" s="1234"/>
      <c r="D121" s="1261"/>
      <c r="E121" s="1234"/>
      <c r="F121" s="2107"/>
      <c r="G121" s="1234"/>
      <c r="H121" s="1234"/>
      <c r="I121" s="1235"/>
      <c r="J121" s="1235"/>
      <c r="K121" s="1235"/>
      <c r="L121" s="1235"/>
      <c r="M121" s="1235"/>
      <c r="N121" s="1235"/>
      <c r="O121" s="1240" t="s">
        <v>985</v>
      </c>
      <c r="P121" s="1279">
        <v>57</v>
      </c>
      <c r="Q121" s="1241"/>
      <c r="R121" s="1237"/>
      <c r="S121" s="1234"/>
      <c r="T121" s="1240" t="s">
        <v>985</v>
      </c>
      <c r="U121" s="1279">
        <v>59</v>
      </c>
      <c r="V121" s="1241"/>
      <c r="W121" s="1240" t="s">
        <v>985</v>
      </c>
      <c r="X121" s="1279">
        <v>59</v>
      </c>
      <c r="Y121" s="1241"/>
    </row>
    <row r="122" spans="1:25" x14ac:dyDescent="0.2">
      <c r="A122" s="1234"/>
      <c r="B122" s="1234"/>
      <c r="C122" s="1234"/>
      <c r="D122" s="1261"/>
      <c r="E122" s="1234"/>
      <c r="F122" s="2107"/>
      <c r="G122" s="1234"/>
      <c r="H122" s="1234"/>
      <c r="I122" s="1235"/>
      <c r="J122" s="1235"/>
      <c r="K122" s="1235"/>
      <c r="L122" s="1235"/>
      <c r="M122" s="1235"/>
      <c r="N122" s="1235"/>
      <c r="O122" s="1240" t="s">
        <v>986</v>
      </c>
      <c r="P122" s="1279">
        <v>23</v>
      </c>
      <c r="Q122" s="1242"/>
      <c r="R122" s="1237"/>
      <c r="S122" s="1234"/>
      <c r="T122" s="1240" t="s">
        <v>1554</v>
      </c>
      <c r="U122" s="1279">
        <v>34</v>
      </c>
      <c r="V122" s="1242"/>
      <c r="W122" s="1240" t="s">
        <v>1978</v>
      </c>
      <c r="X122" s="1279">
        <v>29</v>
      </c>
      <c r="Y122" s="1242"/>
    </row>
    <row r="123" spans="1:25" x14ac:dyDescent="0.2">
      <c r="A123" s="1234"/>
      <c r="B123" s="1234"/>
      <c r="C123" s="1234"/>
      <c r="D123" s="1261"/>
      <c r="E123" s="1234"/>
      <c r="F123" s="2107"/>
      <c r="G123" s="1234"/>
      <c r="H123" s="1234"/>
      <c r="I123" s="1235"/>
      <c r="J123" s="1235"/>
      <c r="K123" s="1235"/>
      <c r="L123" s="1235"/>
      <c r="M123" s="1235"/>
      <c r="N123" s="1235"/>
      <c r="O123" s="1240" t="s">
        <v>989</v>
      </c>
      <c r="P123" s="1279">
        <v>14</v>
      </c>
      <c r="Q123" s="1242"/>
      <c r="R123" s="1237"/>
      <c r="S123" s="1234"/>
      <c r="T123" s="1240" t="s">
        <v>1556</v>
      </c>
      <c r="U123" s="1279">
        <v>29</v>
      </c>
      <c r="V123" s="1242"/>
      <c r="W123" s="1240" t="s">
        <v>1895</v>
      </c>
      <c r="X123" s="1279">
        <v>24</v>
      </c>
      <c r="Y123" s="1242"/>
    </row>
    <row r="124" spans="1:25" x14ac:dyDescent="0.2">
      <c r="A124" s="1234"/>
      <c r="B124" s="1234"/>
      <c r="C124" s="1234"/>
      <c r="D124" s="1261"/>
      <c r="E124" s="1234"/>
      <c r="F124" s="2107"/>
      <c r="G124" s="1234"/>
      <c r="H124" s="1234"/>
      <c r="I124" s="1235"/>
      <c r="J124" s="1235"/>
      <c r="K124" s="1235"/>
      <c r="L124" s="1235"/>
      <c r="M124" s="1235"/>
      <c r="N124" s="1235"/>
      <c r="O124" s="1240" t="s">
        <v>987</v>
      </c>
      <c r="P124" s="1280">
        <f>+P123/P122</f>
        <v>0.60869565217391308</v>
      </c>
      <c r="Q124" s="1242"/>
      <c r="R124" s="1237"/>
      <c r="S124" s="1234"/>
      <c r="T124" s="1240" t="s">
        <v>987</v>
      </c>
      <c r="U124" s="1280">
        <f>+U123/U122</f>
        <v>0.8529411764705882</v>
      </c>
      <c r="V124" s="1242"/>
      <c r="W124" s="1240" t="s">
        <v>987</v>
      </c>
      <c r="X124" s="1280">
        <f>+X123/X122</f>
        <v>0.82758620689655171</v>
      </c>
      <c r="Y124" s="1242"/>
    </row>
    <row r="125" spans="1:25" x14ac:dyDescent="0.2">
      <c r="A125" s="1234"/>
      <c r="B125" s="1234"/>
      <c r="C125" s="1234"/>
      <c r="D125" s="1261"/>
      <c r="E125" s="1234"/>
      <c r="F125" s="2107"/>
      <c r="G125" s="1234"/>
      <c r="H125" s="1234"/>
      <c r="I125" s="1235"/>
      <c r="J125" s="1235"/>
      <c r="K125" s="1235"/>
      <c r="L125" s="1235"/>
      <c r="M125" s="1235"/>
      <c r="N125" s="1235"/>
      <c r="O125" s="1240" t="s">
        <v>988</v>
      </c>
      <c r="P125" s="1281">
        <f>(P124*25%)/100</f>
        <v>1.5217391304347828E-3</v>
      </c>
      <c r="Q125" s="1243">
        <v>0.2</v>
      </c>
      <c r="R125" s="1237"/>
      <c r="S125" s="1234"/>
      <c r="T125" s="1240" t="s">
        <v>988</v>
      </c>
      <c r="U125" s="1281">
        <f>(U124*25%)/100</f>
        <v>2.1323529411764706E-3</v>
      </c>
      <c r="V125" s="1243">
        <v>0.2</v>
      </c>
      <c r="W125" s="1240" t="s">
        <v>988</v>
      </c>
      <c r="X125" s="1281">
        <f>(X124*25%)/100</f>
        <v>2.0689655172413794E-3</v>
      </c>
      <c r="Y125" s="1243">
        <v>0.2</v>
      </c>
    </row>
    <row r="126" spans="1:25" x14ac:dyDescent="0.2">
      <c r="A126" s="1234"/>
      <c r="B126" s="1234"/>
      <c r="C126" s="1234"/>
      <c r="D126" s="1261"/>
      <c r="E126" s="1234"/>
      <c r="F126" s="2107"/>
      <c r="G126" s="1234"/>
      <c r="H126" s="1234"/>
      <c r="I126" s="1235"/>
      <c r="J126" s="1235"/>
      <c r="K126" s="1235"/>
      <c r="L126" s="1235"/>
      <c r="M126" s="1235"/>
      <c r="N126" s="1235"/>
      <c r="O126" s="1244"/>
      <c r="P126" s="1282"/>
      <c r="Q126" s="1242"/>
      <c r="R126" s="1237"/>
      <c r="S126" s="1234"/>
      <c r="T126" s="1244"/>
      <c r="U126" s="1282"/>
      <c r="V126" s="1242"/>
      <c r="W126" s="1244"/>
      <c r="X126" s="1282"/>
      <c r="Y126" s="1242"/>
    </row>
    <row r="127" spans="1:25" x14ac:dyDescent="0.2">
      <c r="A127" s="1234"/>
      <c r="B127" s="1234"/>
      <c r="C127" s="1234"/>
      <c r="D127" s="1261"/>
      <c r="E127" s="1234"/>
      <c r="F127" s="2107"/>
      <c r="G127" s="1234"/>
      <c r="H127" s="1234"/>
      <c r="I127" s="1235"/>
      <c r="J127" s="1235"/>
      <c r="K127" s="1235"/>
      <c r="L127" s="1235"/>
      <c r="M127" s="1235"/>
      <c r="N127" s="1235"/>
      <c r="O127" s="1240" t="s">
        <v>990</v>
      </c>
      <c r="P127" s="1283">
        <v>24</v>
      </c>
      <c r="Q127" s="1242"/>
      <c r="R127" s="1237"/>
      <c r="S127" s="1234"/>
      <c r="T127" s="1240" t="s">
        <v>990</v>
      </c>
      <c r="U127" s="1283">
        <v>5</v>
      </c>
      <c r="V127" s="1242"/>
      <c r="W127" s="1240" t="s">
        <v>990</v>
      </c>
      <c r="X127" s="1283">
        <v>5</v>
      </c>
      <c r="Y127" s="1242"/>
    </row>
    <row r="128" spans="1:25" x14ac:dyDescent="0.2">
      <c r="A128" s="1234"/>
      <c r="B128" s="1234"/>
      <c r="C128" s="1234"/>
      <c r="D128" s="1261"/>
      <c r="E128" s="1234"/>
      <c r="F128" s="2107"/>
      <c r="G128" s="1234"/>
      <c r="H128" s="1234"/>
      <c r="I128" s="1235"/>
      <c r="J128" s="1235"/>
      <c r="K128" s="1235"/>
      <c r="L128" s="1235"/>
      <c r="M128" s="1235"/>
      <c r="N128" s="1235"/>
      <c r="O128" s="1240" t="s">
        <v>1029</v>
      </c>
      <c r="P128" s="1283">
        <v>11</v>
      </c>
      <c r="Q128" s="1242"/>
      <c r="R128" s="1237"/>
      <c r="S128" s="1234"/>
      <c r="T128" s="1240" t="s">
        <v>1029</v>
      </c>
      <c r="U128" s="1283">
        <v>12</v>
      </c>
      <c r="V128" s="1242"/>
      <c r="W128" s="1240" t="s">
        <v>1029</v>
      </c>
      <c r="X128" s="1283">
        <v>29</v>
      </c>
      <c r="Y128" s="1242"/>
    </row>
    <row r="129" spans="1:25" x14ac:dyDescent="0.2">
      <c r="A129" s="1234"/>
      <c r="B129" s="1234"/>
      <c r="C129" s="1234"/>
      <c r="D129" s="1261"/>
      <c r="E129" s="1234"/>
      <c r="F129" s="2107"/>
      <c r="G129" s="1234"/>
      <c r="H129" s="1234"/>
      <c r="I129" s="1235"/>
      <c r="J129" s="1235"/>
      <c r="K129" s="1235"/>
      <c r="L129" s="1235"/>
      <c r="M129" s="1235"/>
      <c r="N129" s="1235"/>
      <c r="O129" s="1240" t="s">
        <v>1010</v>
      </c>
      <c r="P129" s="1283">
        <v>21</v>
      </c>
      <c r="Q129" s="1242"/>
      <c r="R129" s="1237"/>
      <c r="S129" s="1234"/>
      <c r="T129" s="1240" t="s">
        <v>1558</v>
      </c>
      <c r="U129" s="1283">
        <v>14</v>
      </c>
      <c r="V129" s="1242"/>
      <c r="W129" s="1240" t="s">
        <v>2066</v>
      </c>
      <c r="X129" s="1283">
        <v>29</v>
      </c>
      <c r="Y129" s="1242"/>
    </row>
    <row r="130" spans="1:25" x14ac:dyDescent="0.2">
      <c r="A130" s="1234"/>
      <c r="B130" s="1234"/>
      <c r="C130" s="1234"/>
      <c r="D130" s="1261"/>
      <c r="E130" s="1234"/>
      <c r="F130" s="2107"/>
      <c r="G130" s="1234"/>
      <c r="H130" s="1234"/>
      <c r="I130" s="1235"/>
      <c r="J130" s="1235"/>
      <c r="K130" s="1235"/>
      <c r="L130" s="1235"/>
      <c r="M130" s="1235"/>
      <c r="N130" s="1235"/>
      <c r="O130" s="1245"/>
      <c r="P130" s="1284"/>
      <c r="Q130" s="1242"/>
      <c r="R130" s="1237"/>
      <c r="S130" s="1234"/>
      <c r="T130" s="1245"/>
      <c r="U130" s="1284"/>
      <c r="V130" s="1242"/>
      <c r="W130" s="1245"/>
      <c r="X130" s="1284"/>
      <c r="Y130" s="1242"/>
    </row>
    <row r="131" spans="1:25" x14ac:dyDescent="0.2">
      <c r="A131" s="1234"/>
      <c r="B131" s="1234"/>
      <c r="C131" s="1234"/>
      <c r="D131" s="1261"/>
      <c r="E131" s="1234"/>
      <c r="F131" s="2107"/>
      <c r="G131" s="1234"/>
      <c r="H131" s="1234"/>
      <c r="I131" s="1235"/>
      <c r="J131" s="1235"/>
      <c r="K131" s="1235"/>
      <c r="L131" s="1235"/>
      <c r="M131" s="1235"/>
      <c r="N131" s="1235"/>
      <c r="O131" s="1894" t="s">
        <v>1105</v>
      </c>
      <c r="P131" s="1895"/>
      <c r="Q131" s="1246"/>
      <c r="R131" s="1237"/>
      <c r="S131" s="1234"/>
      <c r="T131" s="1894"/>
      <c r="U131" s="1895"/>
      <c r="V131" s="1246"/>
      <c r="W131" s="1894"/>
      <c r="X131" s="1895"/>
      <c r="Y131" s="1246"/>
    </row>
  </sheetData>
  <mergeCells count="136">
    <mergeCell ref="A1:V1"/>
    <mergeCell ref="A3:A5"/>
    <mergeCell ref="B3:B5"/>
    <mergeCell ref="C3:C5"/>
    <mergeCell ref="D3:D5"/>
    <mergeCell ref="E3:E4"/>
    <mergeCell ref="F3:F4"/>
    <mergeCell ref="G3:G4"/>
    <mergeCell ref="H3:H4"/>
    <mergeCell ref="I3:N4"/>
    <mergeCell ref="O3:Q4"/>
    <mergeCell ref="R3:S4"/>
    <mergeCell ref="T3:V4"/>
    <mergeCell ref="A28:A30"/>
    <mergeCell ref="B28:B30"/>
    <mergeCell ref="C28:C30"/>
    <mergeCell ref="D28:D30"/>
    <mergeCell ref="Q28:Q30"/>
    <mergeCell ref="V28:V30"/>
    <mergeCell ref="A10:A12"/>
    <mergeCell ref="B10:B12"/>
    <mergeCell ref="C10:C12"/>
    <mergeCell ref="D10:D12"/>
    <mergeCell ref="O10:O12"/>
    <mergeCell ref="P10:P12"/>
    <mergeCell ref="Q10:Q12"/>
    <mergeCell ref="V10:V12"/>
    <mergeCell ref="A34:A39"/>
    <mergeCell ref="B34:B39"/>
    <mergeCell ref="O34:O39"/>
    <mergeCell ref="P34:P39"/>
    <mergeCell ref="Q34:Q39"/>
    <mergeCell ref="R34:R39"/>
    <mergeCell ref="S34:S39"/>
    <mergeCell ref="T34:T39"/>
    <mergeCell ref="U34:U39"/>
    <mergeCell ref="A41:A46"/>
    <mergeCell ref="B41:B46"/>
    <mergeCell ref="O42:O46"/>
    <mergeCell ref="P42:P46"/>
    <mergeCell ref="Q42:Q46"/>
    <mergeCell ref="R42:R46"/>
    <mergeCell ref="S42:S46"/>
    <mergeCell ref="T42:T46"/>
    <mergeCell ref="U42:U46"/>
    <mergeCell ref="A52:A55"/>
    <mergeCell ref="A56:A65"/>
    <mergeCell ref="B59:B65"/>
    <mergeCell ref="E59:E65"/>
    <mergeCell ref="F59:F65"/>
    <mergeCell ref="S59:S65"/>
    <mergeCell ref="T59:T65"/>
    <mergeCell ref="U59:U65"/>
    <mergeCell ref="V59:V65"/>
    <mergeCell ref="A70:A72"/>
    <mergeCell ref="B70:B72"/>
    <mergeCell ref="M59:M65"/>
    <mergeCell ref="N59:N65"/>
    <mergeCell ref="O59:O65"/>
    <mergeCell ref="P59:P65"/>
    <mergeCell ref="Q59:Q65"/>
    <mergeCell ref="R59:R65"/>
    <mergeCell ref="G59:G65"/>
    <mergeCell ref="H59:H65"/>
    <mergeCell ref="I59:I65"/>
    <mergeCell ref="J59:J65"/>
    <mergeCell ref="K59:K65"/>
    <mergeCell ref="L59:L65"/>
    <mergeCell ref="A73:A79"/>
    <mergeCell ref="B73:B79"/>
    <mergeCell ref="F73:F79"/>
    <mergeCell ref="O73:O79"/>
    <mergeCell ref="P73:P79"/>
    <mergeCell ref="B86:B91"/>
    <mergeCell ref="E86:E91"/>
    <mergeCell ref="F86:F91"/>
    <mergeCell ref="O86:O91"/>
    <mergeCell ref="P86:P91"/>
    <mergeCell ref="F92:F97"/>
    <mergeCell ref="O92:O97"/>
    <mergeCell ref="P92:P97"/>
    <mergeCell ref="A80:A91"/>
    <mergeCell ref="B80:B85"/>
    <mergeCell ref="E80:E85"/>
    <mergeCell ref="F80:F85"/>
    <mergeCell ref="O80:O85"/>
    <mergeCell ref="P80:P85"/>
    <mergeCell ref="V34:V39"/>
    <mergeCell ref="V42:V46"/>
    <mergeCell ref="W131:X131"/>
    <mergeCell ref="W73:W79"/>
    <mergeCell ref="X73:X79"/>
    <mergeCell ref="W80:W85"/>
    <mergeCell ref="A104:A109"/>
    <mergeCell ref="B104:B109"/>
    <mergeCell ref="E107:E109"/>
    <mergeCell ref="A111:A113"/>
    <mergeCell ref="B111:B113"/>
    <mergeCell ref="T92:T97"/>
    <mergeCell ref="U92:U97"/>
    <mergeCell ref="A98:A103"/>
    <mergeCell ref="B98:B103"/>
    <mergeCell ref="E98:E103"/>
    <mergeCell ref="F98:F103"/>
    <mergeCell ref="O98:O103"/>
    <mergeCell ref="P98:P103"/>
    <mergeCell ref="T98:T103"/>
    <mergeCell ref="U98:U103"/>
    <mergeCell ref="A92:A97"/>
    <mergeCell ref="B92:B97"/>
    <mergeCell ref="E92:E97"/>
    <mergeCell ref="O131:P131"/>
    <mergeCell ref="T131:U131"/>
    <mergeCell ref="T73:T79"/>
    <mergeCell ref="U73:U79"/>
    <mergeCell ref="T80:T85"/>
    <mergeCell ref="U80:U85"/>
    <mergeCell ref="T86:T91"/>
    <mergeCell ref="U86:U91"/>
    <mergeCell ref="W59:W65"/>
    <mergeCell ref="X80:X85"/>
    <mergeCell ref="W86:W91"/>
    <mergeCell ref="X86:X91"/>
    <mergeCell ref="W92:W97"/>
    <mergeCell ref="X92:X97"/>
    <mergeCell ref="W98:W103"/>
    <mergeCell ref="X98:X103"/>
    <mergeCell ref="W3:Y4"/>
    <mergeCell ref="W34:W39"/>
    <mergeCell ref="X34:X39"/>
    <mergeCell ref="Y34:Y39"/>
    <mergeCell ref="W42:W46"/>
    <mergeCell ref="X42:X46"/>
    <mergeCell ref="Y42:Y46"/>
    <mergeCell ref="X59:X65"/>
    <mergeCell ref="Y59:Y65"/>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3:Y26"/>
  <sheetViews>
    <sheetView zoomScale="110" zoomScaleNormal="110" zoomScaleSheetLayoutView="70" workbookViewId="0">
      <pane xSplit="2" ySplit="7" topLeftCell="L16" activePane="bottomRight" state="frozen"/>
      <selection pane="topRight" activeCell="C1" sqref="C1"/>
      <selection pane="bottomLeft" activeCell="A8" sqref="A8"/>
      <selection pane="bottomRight" activeCell="X26" sqref="X26"/>
    </sheetView>
  </sheetViews>
  <sheetFormatPr baseColWidth="10" defaultRowHeight="12" x14ac:dyDescent="0.2"/>
  <cols>
    <col min="1" max="1" width="20.140625" style="1309" customWidth="1"/>
    <col min="2" max="2" width="36.5703125" style="1309" customWidth="1"/>
    <col min="3" max="3" width="10.85546875" style="1315" customWidth="1"/>
    <col min="4" max="4" width="19.140625" style="1330" customWidth="1"/>
    <col min="5" max="5" width="18.42578125" style="1309" customWidth="1"/>
    <col min="6" max="6" width="13.85546875" style="1309" customWidth="1"/>
    <col min="7" max="7" width="17" style="1309" customWidth="1"/>
    <col min="8" max="8" width="18.7109375" style="1309" customWidth="1"/>
    <col min="9" max="9" width="24.28515625" style="1309" customWidth="1"/>
    <col min="10" max="10" width="25.7109375" style="1309" customWidth="1"/>
    <col min="11" max="11" width="20.5703125" style="1309" customWidth="1"/>
    <col min="12" max="12" width="26" style="1309" customWidth="1"/>
    <col min="13" max="13" width="18.140625" style="1309" customWidth="1"/>
    <col min="14" max="14" width="19" style="1309" customWidth="1"/>
    <col min="15" max="15" width="25" style="1332" hidden="1" customWidth="1"/>
    <col min="16" max="16" width="17.28515625" style="1309" hidden="1" customWidth="1"/>
    <col min="17" max="17" width="25.28515625" style="1332" hidden="1" customWidth="1"/>
    <col min="18" max="18" width="18.7109375" style="1309" hidden="1" customWidth="1"/>
    <col min="19" max="19" width="36" style="1309" hidden="1" customWidth="1"/>
    <col min="20" max="20" width="39.28515625" style="1309" hidden="1" customWidth="1"/>
    <col min="21" max="21" width="21.140625" style="1309" hidden="1" customWidth="1"/>
    <col min="22" max="22" width="23.28515625" style="1309" hidden="1" customWidth="1"/>
    <col min="23" max="23" width="23.42578125" style="1309" customWidth="1"/>
    <col min="24" max="24" width="16.7109375" style="1309" customWidth="1"/>
    <col min="25" max="25" width="20.7109375" style="1309" customWidth="1"/>
    <col min="26" max="16384" width="11.42578125" style="1309"/>
  </cols>
  <sheetData>
    <row r="3" spans="1:25" ht="45.75" customHeight="1" x14ac:dyDescent="0.2">
      <c r="A3" s="1670" t="s">
        <v>1540</v>
      </c>
      <c r="B3" s="1671"/>
      <c r="C3" s="1671"/>
      <c r="D3" s="1671"/>
      <c r="E3" s="1671"/>
      <c r="F3" s="1671"/>
      <c r="G3" s="1671"/>
      <c r="H3" s="1671"/>
      <c r="I3" s="1671"/>
      <c r="J3" s="1671"/>
      <c r="K3" s="1671"/>
      <c r="L3" s="1671"/>
      <c r="M3" s="1671"/>
      <c r="N3" s="1671"/>
      <c r="O3" s="1671"/>
      <c r="P3" s="1671"/>
      <c r="Q3" s="1671"/>
      <c r="R3" s="1671"/>
      <c r="S3" s="1671"/>
      <c r="T3" s="1671"/>
      <c r="U3" s="1671"/>
      <c r="V3" s="1671"/>
    </row>
    <row r="4" spans="1:25" ht="14.25" customHeight="1" thickBot="1" x14ac:dyDescent="0.25">
      <c r="A4" s="1310"/>
      <c r="B4" s="1310"/>
      <c r="C4" s="1311"/>
      <c r="D4" s="1328"/>
      <c r="E4" s="1310"/>
      <c r="F4" s="1310"/>
      <c r="G4" s="1310"/>
      <c r="H4" s="1310"/>
      <c r="I4" s="1310"/>
      <c r="J4" s="1310"/>
      <c r="K4" s="1310"/>
      <c r="L4" s="1310"/>
      <c r="M4" s="1310"/>
      <c r="N4" s="1310"/>
    </row>
    <row r="5" spans="1:25" s="1415" customFormat="1" ht="17.25" customHeight="1" thickTop="1" thickBot="1" x14ac:dyDescent="0.25">
      <c r="A5" s="1933" t="s">
        <v>1220</v>
      </c>
      <c r="B5" s="1933" t="s">
        <v>42</v>
      </c>
      <c r="C5" s="1934" t="s">
        <v>43</v>
      </c>
      <c r="D5" s="1935" t="s">
        <v>182</v>
      </c>
      <c r="E5" s="1936" t="s">
        <v>183</v>
      </c>
      <c r="F5" s="1933" t="s">
        <v>184</v>
      </c>
      <c r="G5" s="1933" t="s">
        <v>185</v>
      </c>
      <c r="H5" s="1933" t="s">
        <v>186</v>
      </c>
      <c r="I5" s="1937" t="s">
        <v>49</v>
      </c>
      <c r="J5" s="1937"/>
      <c r="K5" s="1937"/>
      <c r="L5" s="1937"/>
      <c r="M5" s="1937"/>
      <c r="N5" s="1937"/>
      <c r="O5" s="1931" t="s">
        <v>981</v>
      </c>
      <c r="P5" s="1931"/>
      <c r="Q5" s="1931"/>
      <c r="R5" s="1822" t="s">
        <v>1410</v>
      </c>
      <c r="S5" s="1822"/>
      <c r="T5" s="1931" t="s">
        <v>1553</v>
      </c>
      <c r="U5" s="1931"/>
      <c r="V5" s="1931"/>
      <c r="W5" s="1931" t="s">
        <v>1980</v>
      </c>
      <c r="X5" s="1931"/>
      <c r="Y5" s="1931"/>
    </row>
    <row r="6" spans="1:25" s="1415" customFormat="1" ht="17.25" customHeight="1" thickTop="1" thickBot="1" x14ac:dyDescent="0.25">
      <c r="A6" s="1933"/>
      <c r="B6" s="1933"/>
      <c r="C6" s="1934"/>
      <c r="D6" s="1935"/>
      <c r="E6" s="1936"/>
      <c r="F6" s="1933"/>
      <c r="G6" s="1933"/>
      <c r="H6" s="1933"/>
      <c r="I6" s="1937"/>
      <c r="J6" s="1937"/>
      <c r="K6" s="1937"/>
      <c r="L6" s="1937"/>
      <c r="M6" s="1937"/>
      <c r="N6" s="1937"/>
      <c r="O6" s="1931"/>
      <c r="P6" s="1931"/>
      <c r="Q6" s="1931"/>
      <c r="R6" s="1822"/>
      <c r="S6" s="1822"/>
      <c r="T6" s="1931"/>
      <c r="U6" s="1931"/>
      <c r="V6" s="1931"/>
      <c r="W6" s="1931"/>
      <c r="X6" s="1931"/>
      <c r="Y6" s="1931"/>
    </row>
    <row r="7" spans="1:25" ht="38.25" customHeight="1" thickTop="1" thickBot="1" x14ac:dyDescent="0.25">
      <c r="A7" s="1933"/>
      <c r="B7" s="1933"/>
      <c r="C7" s="1934"/>
      <c r="D7" s="1935"/>
      <c r="E7" s="1319" t="s">
        <v>50</v>
      </c>
      <c r="F7" s="1320" t="s">
        <v>51</v>
      </c>
      <c r="G7" s="1320" t="s">
        <v>1466</v>
      </c>
      <c r="H7" s="1320" t="s">
        <v>1221</v>
      </c>
      <c r="I7" s="1320" t="s">
        <v>54</v>
      </c>
      <c r="J7" s="1320" t="s">
        <v>1467</v>
      </c>
      <c r="K7" s="1320" t="s">
        <v>188</v>
      </c>
      <c r="L7" s="1320" t="s">
        <v>59</v>
      </c>
      <c r="M7" s="1319" t="s">
        <v>189</v>
      </c>
      <c r="N7" s="1319" t="s">
        <v>571</v>
      </c>
      <c r="O7" s="1321" t="s">
        <v>984</v>
      </c>
      <c r="P7" s="1321" t="s">
        <v>982</v>
      </c>
      <c r="Q7" s="1321" t="s">
        <v>991</v>
      </c>
      <c r="R7" s="1113" t="s">
        <v>969</v>
      </c>
      <c r="S7" s="1113" t="s">
        <v>1112</v>
      </c>
      <c r="T7" s="1435" t="s">
        <v>984</v>
      </c>
      <c r="U7" s="1435" t="s">
        <v>982</v>
      </c>
      <c r="V7" s="1435" t="s">
        <v>991</v>
      </c>
      <c r="W7" s="1528" t="s">
        <v>984</v>
      </c>
      <c r="X7" s="1528" t="s">
        <v>982</v>
      </c>
      <c r="Y7" s="1528" t="s">
        <v>991</v>
      </c>
    </row>
    <row r="8" spans="1:25" s="1104" customFormat="1" ht="40.5" customHeight="1" thickTop="1" x14ac:dyDescent="0.2">
      <c r="A8" s="1331" t="s">
        <v>1222</v>
      </c>
      <c r="B8" s="1202" t="s">
        <v>485</v>
      </c>
      <c r="C8" s="1115"/>
      <c r="D8" s="1141">
        <f>SUM(D9:D19)</f>
        <v>1251000000</v>
      </c>
      <c r="E8" s="909"/>
      <c r="F8" s="909"/>
      <c r="G8" s="909"/>
      <c r="H8" s="909"/>
      <c r="I8" s="910"/>
      <c r="J8" s="910"/>
      <c r="K8" s="910"/>
      <c r="L8" s="911"/>
      <c r="M8" s="909"/>
      <c r="N8" s="1134"/>
      <c r="O8" s="1134"/>
      <c r="P8" s="1134"/>
      <c r="Q8" s="1031"/>
      <c r="R8" s="916"/>
      <c r="S8" s="915"/>
      <c r="T8" s="1134"/>
      <c r="U8" s="1134"/>
      <c r="V8" s="1031"/>
      <c r="W8" s="1134"/>
      <c r="X8" s="1134"/>
      <c r="Y8" s="1031"/>
    </row>
    <row r="9" spans="1:25" s="1314" customFormat="1" ht="66" customHeight="1" x14ac:dyDescent="0.2">
      <c r="A9" s="1340" t="s">
        <v>486</v>
      </c>
      <c r="B9" s="1312" t="s">
        <v>487</v>
      </c>
      <c r="C9" s="1313" t="s">
        <v>488</v>
      </c>
      <c r="D9" s="1126">
        <v>322000000</v>
      </c>
      <c r="E9" s="1313" t="s">
        <v>74</v>
      </c>
      <c r="F9" s="1413" t="s">
        <v>1223</v>
      </c>
      <c r="G9" s="1313" t="s">
        <v>65</v>
      </c>
      <c r="H9" s="1313" t="s">
        <v>489</v>
      </c>
      <c r="I9" s="1313" t="s">
        <v>8</v>
      </c>
      <c r="J9" s="1313" t="s">
        <v>8</v>
      </c>
      <c r="K9" s="1313" t="s">
        <v>9</v>
      </c>
      <c r="L9" s="1313" t="s">
        <v>9</v>
      </c>
      <c r="M9" s="1313" t="s">
        <v>9</v>
      </c>
      <c r="N9" s="1313" t="s">
        <v>15</v>
      </c>
      <c r="O9" s="1333"/>
      <c r="P9" s="1313" t="s">
        <v>700</v>
      </c>
      <c r="Q9" s="1335"/>
      <c r="R9" s="1318"/>
      <c r="S9" s="1317"/>
      <c r="T9" s="1333" t="s">
        <v>1640</v>
      </c>
      <c r="U9" s="1411" t="s">
        <v>193</v>
      </c>
      <c r="V9" s="1335"/>
      <c r="W9" s="1333" t="s">
        <v>1981</v>
      </c>
      <c r="X9" s="1411" t="s">
        <v>983</v>
      </c>
      <c r="Y9" s="1335" t="s">
        <v>1982</v>
      </c>
    </row>
    <row r="10" spans="1:25" s="1314" customFormat="1" ht="48.75" customHeight="1" x14ac:dyDescent="0.2">
      <c r="A10" s="1340" t="s">
        <v>490</v>
      </c>
      <c r="B10" s="1312" t="s">
        <v>1224</v>
      </c>
      <c r="C10" s="1313" t="s">
        <v>488</v>
      </c>
      <c r="D10" s="1126">
        <v>240000000</v>
      </c>
      <c r="E10" s="1313" t="s">
        <v>74</v>
      </c>
      <c r="F10" s="1413"/>
      <c r="G10" s="1313" t="s">
        <v>74</v>
      </c>
      <c r="H10" s="1313" t="s">
        <v>495</v>
      </c>
      <c r="I10" s="1313" t="s">
        <v>4</v>
      </c>
      <c r="J10" s="1313" t="s">
        <v>4</v>
      </c>
      <c r="K10" s="1313" t="s">
        <v>5</v>
      </c>
      <c r="L10" s="1313" t="s">
        <v>5</v>
      </c>
      <c r="M10" s="1313" t="s">
        <v>5</v>
      </c>
      <c r="N10" s="1313" t="s">
        <v>5</v>
      </c>
      <c r="O10" s="1333" t="s">
        <v>1552</v>
      </c>
      <c r="P10" s="1313" t="s">
        <v>990</v>
      </c>
      <c r="Q10" s="1335" t="s">
        <v>1225</v>
      </c>
      <c r="R10" s="1318"/>
      <c r="S10" s="1317" t="s">
        <v>1225</v>
      </c>
      <c r="T10" s="1333" t="s">
        <v>1641</v>
      </c>
      <c r="U10" s="1411" t="s">
        <v>983</v>
      </c>
      <c r="V10" s="1335" t="s">
        <v>1594</v>
      </c>
      <c r="W10" s="1333" t="s">
        <v>1983</v>
      </c>
      <c r="X10" s="1411" t="s">
        <v>990</v>
      </c>
      <c r="Y10" s="1335"/>
    </row>
    <row r="11" spans="1:25" s="1314" customFormat="1" ht="87" customHeight="1" x14ac:dyDescent="0.2">
      <c r="A11" s="1340" t="s">
        <v>493</v>
      </c>
      <c r="B11" s="1312" t="s">
        <v>494</v>
      </c>
      <c r="C11" s="1313" t="s">
        <v>488</v>
      </c>
      <c r="D11" s="1126">
        <v>4000000</v>
      </c>
      <c r="E11" s="1313" t="s">
        <v>74</v>
      </c>
      <c r="F11" s="1413"/>
      <c r="G11" s="1313" t="s">
        <v>65</v>
      </c>
      <c r="H11" s="1313" t="s">
        <v>495</v>
      </c>
      <c r="I11" s="1313" t="s">
        <v>4</v>
      </c>
      <c r="J11" s="1313" t="s">
        <v>5</v>
      </c>
      <c r="K11" s="1313" t="s">
        <v>5</v>
      </c>
      <c r="L11" s="1313" t="s">
        <v>7</v>
      </c>
      <c r="M11" s="1313" t="s">
        <v>6</v>
      </c>
      <c r="N11" s="1313" t="s">
        <v>9</v>
      </c>
      <c r="O11" s="1938" t="s">
        <v>1548</v>
      </c>
      <c r="P11" s="1313" t="s">
        <v>990</v>
      </c>
      <c r="Q11" s="1940" t="s">
        <v>1547</v>
      </c>
      <c r="R11" s="1318"/>
      <c r="S11" s="1932" t="s">
        <v>1226</v>
      </c>
      <c r="T11" s="1938" t="s">
        <v>1595</v>
      </c>
      <c r="U11" s="1411" t="s">
        <v>983</v>
      </c>
      <c r="V11" s="1940" t="s">
        <v>1642</v>
      </c>
      <c r="W11" s="1938" t="s">
        <v>1984</v>
      </c>
      <c r="X11" s="1411" t="s">
        <v>983</v>
      </c>
      <c r="Y11" s="1940" t="s">
        <v>1985</v>
      </c>
    </row>
    <row r="12" spans="1:25" s="1314" customFormat="1" ht="74.25" customHeight="1" x14ac:dyDescent="0.2">
      <c r="A12" s="1340" t="s">
        <v>493</v>
      </c>
      <c r="B12" s="1312" t="s">
        <v>496</v>
      </c>
      <c r="C12" s="1313" t="s">
        <v>488</v>
      </c>
      <c r="D12" s="1126">
        <v>22000000</v>
      </c>
      <c r="E12" s="1313" t="s">
        <v>74</v>
      </c>
      <c r="F12" s="1413"/>
      <c r="G12" s="1313" t="s">
        <v>65</v>
      </c>
      <c r="H12" s="1313" t="s">
        <v>495</v>
      </c>
      <c r="I12" s="1313" t="s">
        <v>4</v>
      </c>
      <c r="J12" s="1313" t="s">
        <v>5</v>
      </c>
      <c r="K12" s="1313" t="s">
        <v>5</v>
      </c>
      <c r="L12" s="1313" t="s">
        <v>7</v>
      </c>
      <c r="M12" s="1313" t="s">
        <v>6</v>
      </c>
      <c r="N12" s="1313" t="s">
        <v>9</v>
      </c>
      <c r="O12" s="1939"/>
      <c r="P12" s="1313" t="s">
        <v>990</v>
      </c>
      <c r="Q12" s="1941"/>
      <c r="R12" s="1318"/>
      <c r="S12" s="1932"/>
      <c r="T12" s="1939"/>
      <c r="U12" s="1411" t="s">
        <v>983</v>
      </c>
      <c r="V12" s="1941"/>
      <c r="W12" s="1939"/>
      <c r="X12" s="1411" t="s">
        <v>983</v>
      </c>
      <c r="Y12" s="1941"/>
    </row>
    <row r="13" spans="1:25" s="1314" customFormat="1" ht="38.25" customHeight="1" x14ac:dyDescent="0.2">
      <c r="A13" s="1340" t="s">
        <v>493</v>
      </c>
      <c r="B13" s="1312" t="s">
        <v>498</v>
      </c>
      <c r="C13" s="1313" t="s">
        <v>488</v>
      </c>
      <c r="D13" s="1126">
        <v>24000000</v>
      </c>
      <c r="E13" s="1313" t="s">
        <v>74</v>
      </c>
      <c r="F13" s="1413"/>
      <c r="G13" s="1313" t="s">
        <v>65</v>
      </c>
      <c r="H13" s="1313" t="s">
        <v>495</v>
      </c>
      <c r="I13" s="1313" t="s">
        <v>4</v>
      </c>
      <c r="J13" s="1313" t="s">
        <v>5</v>
      </c>
      <c r="K13" s="1313" t="s">
        <v>5</v>
      </c>
      <c r="L13" s="1313" t="s">
        <v>7</v>
      </c>
      <c r="M13" s="1313" t="s">
        <v>6</v>
      </c>
      <c r="N13" s="1313" t="s">
        <v>9</v>
      </c>
      <c r="O13" s="1333" t="s">
        <v>1549</v>
      </c>
      <c r="P13" s="1313" t="s">
        <v>990</v>
      </c>
      <c r="Q13" s="1335"/>
      <c r="R13" s="1318"/>
      <c r="S13" s="1932"/>
      <c r="T13" s="1441" t="s">
        <v>1596</v>
      </c>
      <c r="U13" s="1411" t="s">
        <v>193</v>
      </c>
      <c r="V13" s="1335" t="s">
        <v>1601</v>
      </c>
      <c r="W13" s="1441" t="s">
        <v>1596</v>
      </c>
      <c r="X13" s="1411" t="s">
        <v>193</v>
      </c>
      <c r="Y13" s="1335" t="s">
        <v>1986</v>
      </c>
    </row>
    <row r="14" spans="1:25" s="1314" customFormat="1" ht="38.25" customHeight="1" x14ac:dyDescent="0.2">
      <c r="A14" s="1340" t="s">
        <v>500</v>
      </c>
      <c r="B14" s="1312" t="s">
        <v>501</v>
      </c>
      <c r="C14" s="1313" t="s">
        <v>488</v>
      </c>
      <c r="D14" s="1126">
        <v>90000000</v>
      </c>
      <c r="E14" s="1313" t="s">
        <v>74</v>
      </c>
      <c r="F14" s="1413"/>
      <c r="G14" s="1313" t="s">
        <v>65</v>
      </c>
      <c r="H14" s="1313" t="s">
        <v>489</v>
      </c>
      <c r="I14" s="1313" t="s">
        <v>5</v>
      </c>
      <c r="J14" s="1313" t="s">
        <v>5</v>
      </c>
      <c r="K14" s="1313" t="s">
        <v>6</v>
      </c>
      <c r="L14" s="1313" t="s">
        <v>6</v>
      </c>
      <c r="M14" s="1313" t="s">
        <v>6</v>
      </c>
      <c r="N14" s="1313" t="s">
        <v>15</v>
      </c>
      <c r="O14" s="1333"/>
      <c r="P14" s="1313" t="s">
        <v>983</v>
      </c>
      <c r="Q14" s="1335" t="s">
        <v>1291</v>
      </c>
      <c r="R14" s="1318" t="s">
        <v>1227</v>
      </c>
      <c r="S14" s="1317" t="s">
        <v>1228</v>
      </c>
      <c r="T14" s="1333"/>
      <c r="U14" s="1411" t="s">
        <v>193</v>
      </c>
      <c r="V14" s="1335" t="s">
        <v>1291</v>
      </c>
      <c r="W14" s="1333" t="s">
        <v>1987</v>
      </c>
      <c r="X14" s="1411" t="s">
        <v>193</v>
      </c>
      <c r="Y14" s="1335" t="s">
        <v>1988</v>
      </c>
    </row>
    <row r="15" spans="1:25" s="1314" customFormat="1" ht="49.5" customHeight="1" x14ac:dyDescent="0.2">
      <c r="A15" s="1340" t="s">
        <v>502</v>
      </c>
      <c r="B15" s="1312" t="s">
        <v>1229</v>
      </c>
      <c r="C15" s="1313" t="s">
        <v>488</v>
      </c>
      <c r="D15" s="1126">
        <v>80000000</v>
      </c>
      <c r="E15" s="1313" t="s">
        <v>74</v>
      </c>
      <c r="F15" s="1413"/>
      <c r="G15" s="1313" t="s">
        <v>65</v>
      </c>
      <c r="H15" s="1313" t="s">
        <v>489</v>
      </c>
      <c r="I15" s="1313" t="s">
        <v>5</v>
      </c>
      <c r="J15" s="1414" t="s">
        <v>5</v>
      </c>
      <c r="K15" s="1313" t="s">
        <v>6</v>
      </c>
      <c r="L15" s="1313" t="s">
        <v>6</v>
      </c>
      <c r="M15" s="1313" t="s">
        <v>6</v>
      </c>
      <c r="N15" s="1313" t="s">
        <v>15</v>
      </c>
      <c r="O15" s="1333" t="s">
        <v>1550</v>
      </c>
      <c r="P15" s="1313" t="s">
        <v>990</v>
      </c>
      <c r="Q15" s="1335"/>
      <c r="R15" s="1318"/>
      <c r="S15" s="1317"/>
      <c r="T15" s="1333" t="s">
        <v>1597</v>
      </c>
      <c r="U15" s="1411" t="s">
        <v>983</v>
      </c>
      <c r="V15" s="1335"/>
      <c r="W15" s="1333" t="s">
        <v>1989</v>
      </c>
      <c r="X15" s="1411" t="s">
        <v>983</v>
      </c>
      <c r="Y15" s="1335" t="s">
        <v>1990</v>
      </c>
    </row>
    <row r="16" spans="1:25" s="1314" customFormat="1" ht="38.25" customHeight="1" x14ac:dyDescent="0.2">
      <c r="A16" s="1340" t="s">
        <v>504</v>
      </c>
      <c r="B16" s="1312" t="s">
        <v>505</v>
      </c>
      <c r="C16" s="1313" t="s">
        <v>488</v>
      </c>
      <c r="D16" s="1126">
        <v>96000000</v>
      </c>
      <c r="E16" s="1313" t="s">
        <v>74</v>
      </c>
      <c r="F16" s="1413"/>
      <c r="G16" s="1313" t="s">
        <v>65</v>
      </c>
      <c r="H16" s="1313" t="s">
        <v>489</v>
      </c>
      <c r="I16" s="1313" t="s">
        <v>6</v>
      </c>
      <c r="J16" s="1313" t="s">
        <v>7</v>
      </c>
      <c r="K16" s="1313" t="s">
        <v>8</v>
      </c>
      <c r="L16" s="1313" t="s">
        <v>8</v>
      </c>
      <c r="M16" s="1313" t="s">
        <v>8</v>
      </c>
      <c r="N16" s="1313" t="s">
        <v>9</v>
      </c>
      <c r="O16" s="1333"/>
      <c r="P16" s="1313" t="s">
        <v>700</v>
      </c>
      <c r="Q16" s="1335"/>
      <c r="R16" s="1318"/>
      <c r="S16" s="1317"/>
      <c r="T16" s="1333" t="s">
        <v>1599</v>
      </c>
      <c r="U16" s="1411" t="s">
        <v>983</v>
      </c>
      <c r="V16" s="1335"/>
      <c r="W16" s="1333" t="s">
        <v>1991</v>
      </c>
      <c r="X16" s="1411" t="s">
        <v>983</v>
      </c>
      <c r="Y16" s="1335"/>
    </row>
    <row r="17" spans="1:25" s="1314" customFormat="1" ht="38.25" customHeight="1" x14ac:dyDescent="0.2">
      <c r="A17" s="1340" t="s">
        <v>506</v>
      </c>
      <c r="B17" s="1312" t="s">
        <v>1230</v>
      </c>
      <c r="C17" s="1313" t="s">
        <v>488</v>
      </c>
      <c r="D17" s="1126">
        <v>15000000</v>
      </c>
      <c r="E17" s="1313" t="s">
        <v>74</v>
      </c>
      <c r="F17" s="1413"/>
      <c r="G17" s="1313" t="s">
        <v>65</v>
      </c>
      <c r="H17" s="1313" t="s">
        <v>489</v>
      </c>
      <c r="I17" s="1313" t="s">
        <v>6</v>
      </c>
      <c r="J17" s="1313" t="s">
        <v>7</v>
      </c>
      <c r="K17" s="1313" t="s">
        <v>8</v>
      </c>
      <c r="L17" s="1313" t="s">
        <v>8</v>
      </c>
      <c r="M17" s="1313" t="s">
        <v>8</v>
      </c>
      <c r="N17" s="1313" t="s">
        <v>9</v>
      </c>
      <c r="O17" s="1333"/>
      <c r="P17" s="1313" t="s">
        <v>700</v>
      </c>
      <c r="Q17" s="1335"/>
      <c r="R17" s="1318"/>
      <c r="S17" s="1317"/>
      <c r="T17" s="1333" t="s">
        <v>1598</v>
      </c>
      <c r="U17" s="1411" t="s">
        <v>983</v>
      </c>
      <c r="V17" s="1335"/>
      <c r="W17" s="1333" t="s">
        <v>1992</v>
      </c>
      <c r="X17" s="1411" t="s">
        <v>983</v>
      </c>
      <c r="Y17" s="1335" t="s">
        <v>1993</v>
      </c>
    </row>
    <row r="18" spans="1:25" s="1314" customFormat="1" ht="38.25" customHeight="1" x14ac:dyDescent="0.2">
      <c r="A18" s="1340" t="s">
        <v>508</v>
      </c>
      <c r="B18" s="1312" t="s">
        <v>1231</v>
      </c>
      <c r="C18" s="1313" t="s">
        <v>488</v>
      </c>
      <c r="D18" s="1126">
        <v>9000000</v>
      </c>
      <c r="E18" s="1313" t="s">
        <v>74</v>
      </c>
      <c r="F18" s="1413"/>
      <c r="G18" s="1313" t="s">
        <v>65</v>
      </c>
      <c r="H18" s="1313" t="s">
        <v>489</v>
      </c>
      <c r="I18" s="1313" t="s">
        <v>5</v>
      </c>
      <c r="J18" s="1313" t="s">
        <v>5</v>
      </c>
      <c r="K18" s="1313" t="s">
        <v>6</v>
      </c>
      <c r="L18" s="1313" t="s">
        <v>6</v>
      </c>
      <c r="M18" s="1313" t="s">
        <v>6</v>
      </c>
      <c r="N18" s="1313" t="s">
        <v>15</v>
      </c>
      <c r="O18" s="1333" t="s">
        <v>1551</v>
      </c>
      <c r="P18" s="1313" t="s">
        <v>990</v>
      </c>
      <c r="Q18" s="1335" t="s">
        <v>1225</v>
      </c>
      <c r="R18" s="1318"/>
      <c r="S18" s="1317" t="s">
        <v>1225</v>
      </c>
      <c r="T18" s="1441" t="s">
        <v>1596</v>
      </c>
      <c r="U18" s="1411" t="s">
        <v>193</v>
      </c>
      <c r="V18" s="1335" t="s">
        <v>1601</v>
      </c>
      <c r="W18" s="1441" t="s">
        <v>1596</v>
      </c>
      <c r="X18" s="1411" t="s">
        <v>193</v>
      </c>
      <c r="Y18" s="1335" t="s">
        <v>1994</v>
      </c>
    </row>
    <row r="19" spans="1:25" s="1314" customFormat="1" ht="87" customHeight="1" x14ac:dyDescent="0.2">
      <c r="A19" s="1340" t="s">
        <v>508</v>
      </c>
      <c r="B19" s="1312" t="s">
        <v>1541</v>
      </c>
      <c r="C19" s="1313" t="s">
        <v>1232</v>
      </c>
      <c r="D19" s="1126">
        <v>349000000</v>
      </c>
      <c r="E19" s="1313" t="s">
        <v>74</v>
      </c>
      <c r="F19" s="1413"/>
      <c r="G19" s="1313" t="s">
        <v>65</v>
      </c>
      <c r="H19" s="1313" t="s">
        <v>489</v>
      </c>
      <c r="I19" s="1313" t="s">
        <v>7</v>
      </c>
      <c r="J19" s="1313" t="s">
        <v>8</v>
      </c>
      <c r="K19" s="1313" t="s">
        <v>9</v>
      </c>
      <c r="L19" s="1313" t="s">
        <v>9</v>
      </c>
      <c r="M19" s="1313" t="s">
        <v>11</v>
      </c>
      <c r="N19" s="1313" t="s">
        <v>15</v>
      </c>
      <c r="O19" s="1333"/>
      <c r="P19" s="1313" t="s">
        <v>700</v>
      </c>
      <c r="Q19" s="1335"/>
      <c r="R19" s="1318"/>
      <c r="S19" s="1317"/>
      <c r="T19" s="1333" t="s">
        <v>1600</v>
      </c>
      <c r="U19" s="1411" t="s">
        <v>983</v>
      </c>
      <c r="V19" s="1335"/>
      <c r="W19" s="1333" t="s">
        <v>1995</v>
      </c>
      <c r="X19" s="1411" t="s">
        <v>983</v>
      </c>
      <c r="Y19" s="1335" t="s">
        <v>1996</v>
      </c>
    </row>
    <row r="20" spans="1:25" s="1327" customFormat="1" ht="39.75" customHeight="1" thickBot="1" x14ac:dyDescent="0.25">
      <c r="A20" s="1322"/>
      <c r="B20" s="1323"/>
      <c r="C20" s="1324" t="s">
        <v>542</v>
      </c>
      <c r="D20" s="1329">
        <f>+D8</f>
        <v>1251000000</v>
      </c>
      <c r="E20" s="1323"/>
      <c r="F20" s="1323"/>
      <c r="G20" s="1323"/>
      <c r="H20" s="1323"/>
      <c r="I20" s="1323"/>
      <c r="J20" s="1323"/>
      <c r="K20" s="1323"/>
      <c r="L20" s="1323"/>
      <c r="M20" s="1323"/>
      <c r="N20" s="1323"/>
      <c r="O20" s="1334"/>
      <c r="P20" s="1323"/>
      <c r="Q20" s="1336"/>
      <c r="R20" s="1326"/>
      <c r="S20" s="1325"/>
      <c r="T20" s="1334"/>
      <c r="U20" s="1323"/>
      <c r="V20" s="1336"/>
      <c r="W20" s="1334"/>
      <c r="X20" s="1323"/>
      <c r="Y20" s="1336"/>
    </row>
    <row r="21" spans="1:25" ht="12.75" thickTop="1" x14ac:dyDescent="0.2"/>
    <row r="22" spans="1:25" x14ac:dyDescent="0.2">
      <c r="L22" s="1337" t="s">
        <v>985</v>
      </c>
      <c r="M22" s="1338">
        <v>11</v>
      </c>
      <c r="T22" s="1337" t="s">
        <v>985</v>
      </c>
      <c r="U22" s="1338">
        <v>11</v>
      </c>
      <c r="W22" s="1337" t="s">
        <v>985</v>
      </c>
      <c r="X22" s="1338">
        <v>11</v>
      </c>
    </row>
    <row r="23" spans="1:25" x14ac:dyDescent="0.2">
      <c r="B23" s="1310" t="s">
        <v>1233</v>
      </c>
      <c r="L23" s="1337" t="s">
        <v>986</v>
      </c>
      <c r="M23" s="1338">
        <v>7</v>
      </c>
      <c r="T23" s="1337" t="s">
        <v>1554</v>
      </c>
      <c r="U23" s="1338">
        <v>7</v>
      </c>
      <c r="V23" s="1442" t="s">
        <v>1643</v>
      </c>
      <c r="W23" s="1337" t="s">
        <v>1978</v>
      </c>
      <c r="X23" s="1338">
        <v>9</v>
      </c>
    </row>
    <row r="24" spans="1:25" x14ac:dyDescent="0.2">
      <c r="B24" s="1310" t="s">
        <v>1234</v>
      </c>
      <c r="L24" s="1337" t="s">
        <v>989</v>
      </c>
      <c r="M24" s="1338">
        <v>1</v>
      </c>
      <c r="T24" s="1337" t="s">
        <v>1556</v>
      </c>
      <c r="U24" s="1338">
        <v>7</v>
      </c>
      <c r="W24" s="1337" t="s">
        <v>1895</v>
      </c>
      <c r="X24" s="1338">
        <v>8</v>
      </c>
    </row>
    <row r="25" spans="1:25" x14ac:dyDescent="0.2">
      <c r="L25" s="1337" t="s">
        <v>987</v>
      </c>
      <c r="M25" s="970">
        <f>+M24/M23</f>
        <v>0.14285714285714285</v>
      </c>
      <c r="T25" s="1337" t="s">
        <v>987</v>
      </c>
      <c r="U25" s="970">
        <f>+U24/U23</f>
        <v>1</v>
      </c>
      <c r="W25" s="1337" t="s">
        <v>987</v>
      </c>
      <c r="X25" s="970">
        <f>+X24/X23</f>
        <v>0.88888888888888884</v>
      </c>
    </row>
    <row r="26" spans="1:25" x14ac:dyDescent="0.2">
      <c r="L26" s="1339" t="s">
        <v>988</v>
      </c>
      <c r="M26" s="970">
        <f>(M25*25%)</f>
        <v>3.5714285714285712E-2</v>
      </c>
      <c r="T26" s="1339" t="s">
        <v>988</v>
      </c>
      <c r="U26" s="970">
        <f>(U25*25%)</f>
        <v>0.25</v>
      </c>
      <c r="W26" s="1339" t="s">
        <v>988</v>
      </c>
      <c r="X26" s="970">
        <f>(X25*25%)</f>
        <v>0.22222222222222221</v>
      </c>
    </row>
  </sheetData>
  <mergeCells count="21">
    <mergeCell ref="W5:Y6"/>
    <mergeCell ref="W11:W12"/>
    <mergeCell ref="Y11:Y12"/>
    <mergeCell ref="Q11:Q12"/>
    <mergeCell ref="T5:V6"/>
    <mergeCell ref="T11:T12"/>
    <mergeCell ref="V11:V12"/>
    <mergeCell ref="A3:V3"/>
    <mergeCell ref="O5:Q6"/>
    <mergeCell ref="R5:S6"/>
    <mergeCell ref="S11:S13"/>
    <mergeCell ref="A5:A7"/>
    <mergeCell ref="B5:B7"/>
    <mergeCell ref="C5:C7"/>
    <mergeCell ref="D5:D7"/>
    <mergeCell ref="E5:E6"/>
    <mergeCell ref="F5:F6"/>
    <mergeCell ref="G5:G6"/>
    <mergeCell ref="H5:H6"/>
    <mergeCell ref="I5:N6"/>
    <mergeCell ref="O11:O12"/>
  </mergeCells>
  <printOptions horizontalCentered="1" verticalCentered="1"/>
  <pageMargins left="0" right="0" top="0" bottom="0" header="0" footer="0"/>
  <pageSetup scale="38"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3:AE194"/>
  <sheetViews>
    <sheetView zoomScale="80" zoomScaleNormal="80" workbookViewId="0">
      <pane xSplit="5" ySplit="7" topLeftCell="K174" activePane="bottomRight" state="frozen"/>
      <selection pane="topRight" activeCell="F1" sqref="F1"/>
      <selection pane="bottomLeft" activeCell="A8" sqref="A8"/>
      <selection pane="bottomRight" activeCell="Y190" sqref="Y190"/>
    </sheetView>
  </sheetViews>
  <sheetFormatPr baseColWidth="10" defaultRowHeight="12" x14ac:dyDescent="0.2"/>
  <cols>
    <col min="1" max="1" width="17.140625" style="1376" customWidth="1"/>
    <col min="2" max="2" width="19" style="1150" customWidth="1"/>
    <col min="3" max="3" width="31.85546875" style="1150" customWidth="1"/>
    <col min="4" max="4" width="15.7109375" style="1150" customWidth="1"/>
    <col min="5" max="5" width="18.5703125" style="1351" customWidth="1"/>
    <col min="6" max="6" width="19.85546875" style="1150" customWidth="1"/>
    <col min="7" max="7" width="22.140625" style="1150" customWidth="1"/>
    <col min="8" max="8" width="13" style="1150" customWidth="1"/>
    <col min="9" max="9" width="19.7109375" style="1150" customWidth="1"/>
    <col min="10" max="10" width="18.5703125" style="1150" customWidth="1"/>
    <col min="11" max="11" width="14.5703125" style="1150" customWidth="1"/>
    <col min="12" max="12" width="14.7109375" style="1150" customWidth="1"/>
    <col min="13" max="13" width="11.42578125" style="1150"/>
    <col min="14" max="14" width="12.85546875" style="1150" customWidth="1"/>
    <col min="15" max="15" width="11.7109375" style="1150" bestFit="1" customWidth="1"/>
    <col min="16" max="16" width="18.28515625" style="1150" hidden="1" customWidth="1"/>
    <col min="17" max="17" width="11.42578125" style="1150" hidden="1" customWidth="1"/>
    <col min="18" max="18" width="28.7109375" style="1150" hidden="1" customWidth="1"/>
    <col min="19" max="20" width="16.28515625" style="1150" hidden="1" customWidth="1"/>
    <col min="21" max="21" width="19" style="1150" hidden="1" customWidth="1"/>
    <col min="22" max="22" width="20.140625" style="1150" hidden="1" customWidth="1"/>
    <col min="23" max="23" width="46.28515625" style="1150" hidden="1" customWidth="1"/>
    <col min="24" max="24" width="37" style="1150" customWidth="1"/>
    <col min="25" max="25" width="20.140625" style="1150" customWidth="1"/>
    <col min="26" max="26" width="44" style="1150" customWidth="1"/>
    <col min="27" max="27" width="0" style="1638" hidden="1" customWidth="1"/>
    <col min="28" max="28" width="9.140625" style="1638" hidden="1" customWidth="1"/>
    <col min="29" max="31" width="0" style="1638" hidden="1" customWidth="1"/>
    <col min="32" max="32" width="0" style="1150" hidden="1" customWidth="1"/>
    <col min="33" max="16384" width="11.42578125" style="1150"/>
  </cols>
  <sheetData>
    <row r="3" spans="1:31" ht="47.25" customHeight="1" x14ac:dyDescent="0.2">
      <c r="A3" s="1670" t="s">
        <v>1292</v>
      </c>
      <c r="B3" s="1671"/>
      <c r="C3" s="1671"/>
      <c r="D3" s="1671"/>
      <c r="E3" s="1671"/>
      <c r="F3" s="1671"/>
      <c r="G3" s="1671"/>
      <c r="H3" s="1671"/>
      <c r="I3" s="1671"/>
      <c r="J3" s="1671"/>
      <c r="K3" s="1671"/>
      <c r="L3" s="1671"/>
      <c r="M3" s="1671"/>
      <c r="N3" s="1671"/>
      <c r="O3" s="1671"/>
      <c r="P3" s="1671"/>
      <c r="Q3" s="1671"/>
      <c r="R3" s="1671"/>
      <c r="S3" s="1671"/>
      <c r="T3" s="1671"/>
      <c r="U3" s="1671"/>
      <c r="V3" s="1671"/>
      <c r="W3" s="1671"/>
      <c r="X3" s="1594"/>
      <c r="Y3" s="1594"/>
      <c r="Z3" s="1594"/>
    </row>
    <row r="4" spans="1:31" ht="12.75" thickBot="1" x14ac:dyDescent="0.25"/>
    <row r="5" spans="1:31" ht="18" customHeight="1" thickTop="1" thickBot="1" x14ac:dyDescent="0.25">
      <c r="A5" s="1967" t="s">
        <v>41</v>
      </c>
      <c r="B5" s="1967" t="s">
        <v>42</v>
      </c>
      <c r="C5" s="1968"/>
      <c r="D5" s="1967" t="s">
        <v>43</v>
      </c>
      <c r="E5" s="1749" t="s">
        <v>182</v>
      </c>
      <c r="F5" s="1969" t="s">
        <v>183</v>
      </c>
      <c r="G5" s="1967" t="s">
        <v>184</v>
      </c>
      <c r="H5" s="1967" t="s">
        <v>185</v>
      </c>
      <c r="I5" s="1967" t="s">
        <v>186</v>
      </c>
      <c r="J5" s="1982" t="s">
        <v>49</v>
      </c>
      <c r="K5" s="1982"/>
      <c r="L5" s="1982"/>
      <c r="M5" s="1982"/>
      <c r="N5" s="1982"/>
      <c r="O5" s="1982"/>
      <c r="P5" s="1755" t="s">
        <v>981</v>
      </c>
      <c r="Q5" s="1755"/>
      <c r="R5" s="1755"/>
      <c r="S5" s="1822" t="s">
        <v>1410</v>
      </c>
      <c r="T5" s="1822"/>
      <c r="U5" s="1755" t="s">
        <v>1559</v>
      </c>
      <c r="V5" s="1755"/>
      <c r="W5" s="1755"/>
      <c r="X5" s="1755" t="s">
        <v>1897</v>
      </c>
      <c r="Y5" s="1755"/>
      <c r="Z5" s="1755"/>
    </row>
    <row r="6" spans="1:31" ht="18" customHeight="1" thickTop="1" thickBot="1" x14ac:dyDescent="0.25">
      <c r="A6" s="1967"/>
      <c r="B6" s="1968"/>
      <c r="C6" s="1968"/>
      <c r="D6" s="1967"/>
      <c r="E6" s="1749"/>
      <c r="F6" s="1969"/>
      <c r="G6" s="1967"/>
      <c r="H6" s="1967"/>
      <c r="I6" s="1967"/>
      <c r="J6" s="1982"/>
      <c r="K6" s="1982"/>
      <c r="L6" s="1982"/>
      <c r="M6" s="1982"/>
      <c r="N6" s="1982"/>
      <c r="O6" s="1982"/>
      <c r="P6" s="1755"/>
      <c r="Q6" s="1755"/>
      <c r="R6" s="1755"/>
      <c r="S6" s="1822"/>
      <c r="T6" s="1822"/>
      <c r="U6" s="1755"/>
      <c r="V6" s="1755"/>
      <c r="W6" s="1755"/>
      <c r="X6" s="1755"/>
      <c r="Y6" s="1755"/>
      <c r="Z6" s="1755"/>
      <c r="AA6" s="1943" t="s">
        <v>1978</v>
      </c>
      <c r="AB6" s="1944"/>
      <c r="AC6" s="1944"/>
      <c r="AD6" s="1944"/>
      <c r="AE6" s="1944"/>
    </row>
    <row r="7" spans="1:31" ht="74.25" customHeight="1" thickTop="1" thickBot="1" x14ac:dyDescent="0.25">
      <c r="A7" s="1967"/>
      <c r="B7" s="1968"/>
      <c r="C7" s="1968"/>
      <c r="D7" s="1967"/>
      <c r="E7" s="1749"/>
      <c r="F7" s="1391" t="s">
        <v>50</v>
      </c>
      <c r="G7" s="1392" t="s">
        <v>51</v>
      </c>
      <c r="H7" s="1392" t="s">
        <v>1466</v>
      </c>
      <c r="I7" s="1392" t="s">
        <v>53</v>
      </c>
      <c r="J7" s="1392" t="s">
        <v>54</v>
      </c>
      <c r="K7" s="1392" t="s">
        <v>1467</v>
      </c>
      <c r="L7" s="1392" t="s">
        <v>188</v>
      </c>
      <c r="M7" s="1392" t="s">
        <v>59</v>
      </c>
      <c r="N7" s="1391" t="s">
        <v>189</v>
      </c>
      <c r="O7" s="1391" t="s">
        <v>571</v>
      </c>
      <c r="P7" s="1392" t="s">
        <v>984</v>
      </c>
      <c r="Q7" s="1392" t="s">
        <v>982</v>
      </c>
      <c r="R7" s="1392" t="s">
        <v>991</v>
      </c>
      <c r="S7" s="1113" t="s">
        <v>969</v>
      </c>
      <c r="T7" s="1113" t="s">
        <v>1112</v>
      </c>
      <c r="U7" s="1436" t="s">
        <v>984</v>
      </c>
      <c r="V7" s="1436" t="s">
        <v>982</v>
      </c>
      <c r="W7" s="1436" t="s">
        <v>991</v>
      </c>
      <c r="X7" s="1597" t="s">
        <v>984</v>
      </c>
      <c r="Y7" s="1597" t="s">
        <v>982</v>
      </c>
      <c r="Z7" s="1597" t="s">
        <v>991</v>
      </c>
      <c r="AA7" s="1643" t="s">
        <v>200</v>
      </c>
      <c r="AB7" s="1643" t="s">
        <v>2029</v>
      </c>
      <c r="AC7" s="1643" t="s">
        <v>2134</v>
      </c>
      <c r="AD7" s="1643" t="s">
        <v>700</v>
      </c>
      <c r="AE7" s="1643" t="s">
        <v>990</v>
      </c>
    </row>
    <row r="8" spans="1:31" s="1104" customFormat="1" ht="69.75" customHeight="1" thickTop="1" x14ac:dyDescent="0.2">
      <c r="A8" s="1331" t="s">
        <v>1293</v>
      </c>
      <c r="B8" s="1970" t="s">
        <v>1294</v>
      </c>
      <c r="C8" s="1970"/>
      <c r="D8" s="1141"/>
      <c r="E8" s="1153">
        <f>+E9+E28</f>
        <v>1999999999.5</v>
      </c>
      <c r="F8" s="909" t="s">
        <v>74</v>
      </c>
      <c r="G8" s="1402" t="s">
        <v>1295</v>
      </c>
      <c r="H8" s="909" t="s">
        <v>65</v>
      </c>
      <c r="I8" s="910" t="s">
        <v>193</v>
      </c>
      <c r="J8" s="910"/>
      <c r="K8" s="910"/>
      <c r="L8" s="911"/>
      <c r="M8" s="909"/>
      <c r="N8" s="1134"/>
      <c r="O8" s="1134"/>
      <c r="P8" s="1134"/>
      <c r="Q8" s="1134"/>
      <c r="R8" s="915"/>
      <c r="S8" s="916"/>
      <c r="T8" s="1393"/>
      <c r="U8" s="1443"/>
      <c r="V8" s="1444"/>
      <c r="W8" s="1445"/>
      <c r="X8" s="1443"/>
      <c r="Y8" s="1444"/>
      <c r="Z8" s="1445"/>
      <c r="AA8" s="1639"/>
      <c r="AB8" s="1639"/>
      <c r="AC8" s="1639"/>
      <c r="AD8" s="1639"/>
      <c r="AE8" s="1639"/>
    </row>
    <row r="9" spans="1:31" s="1375" customFormat="1" ht="29.25" customHeight="1" x14ac:dyDescent="0.2">
      <c r="A9" s="1379"/>
      <c r="B9" s="1971" t="s">
        <v>1296</v>
      </c>
      <c r="C9" s="1973" t="s">
        <v>1297</v>
      </c>
      <c r="D9" s="1972"/>
      <c r="E9" s="1972">
        <f>SUM(E11:E27)</f>
        <v>463687332.5</v>
      </c>
      <c r="F9" s="1965"/>
      <c r="G9" s="1971"/>
      <c r="H9" s="1965"/>
      <c r="I9" s="1965"/>
      <c r="J9" s="1966"/>
      <c r="K9" s="1965"/>
      <c r="L9" s="1966"/>
      <c r="M9" s="1966"/>
      <c r="N9" s="1977"/>
      <c r="O9" s="1965"/>
      <c r="P9" s="1965"/>
      <c r="Q9" s="1965"/>
      <c r="R9" s="1978"/>
      <c r="S9" s="1980"/>
      <c r="T9" s="1975"/>
      <c r="U9" s="1961"/>
      <c r="V9" s="1962"/>
      <c r="W9" s="1948"/>
      <c r="X9" s="1961"/>
      <c r="Y9" s="1962"/>
      <c r="Z9" s="1948"/>
      <c r="AA9" s="1638"/>
      <c r="AB9" s="1638"/>
      <c r="AC9" s="1638"/>
      <c r="AD9" s="1638"/>
      <c r="AE9" s="1638"/>
    </row>
    <row r="10" spans="1:31" s="1375" customFormat="1" ht="29.25" customHeight="1" x14ac:dyDescent="0.2">
      <c r="A10" s="1379"/>
      <c r="B10" s="1971"/>
      <c r="C10" s="1974"/>
      <c r="D10" s="1972"/>
      <c r="E10" s="1972"/>
      <c r="F10" s="1965"/>
      <c r="G10" s="1971"/>
      <c r="H10" s="1965"/>
      <c r="I10" s="1965"/>
      <c r="J10" s="1966"/>
      <c r="K10" s="1965"/>
      <c r="L10" s="1966"/>
      <c r="M10" s="1966"/>
      <c r="N10" s="1977"/>
      <c r="O10" s="1965"/>
      <c r="P10" s="1965"/>
      <c r="Q10" s="1965"/>
      <c r="R10" s="1979"/>
      <c r="S10" s="1981"/>
      <c r="T10" s="1976"/>
      <c r="U10" s="1961"/>
      <c r="V10" s="1962"/>
      <c r="W10" s="1948"/>
      <c r="X10" s="1961"/>
      <c r="Y10" s="1962"/>
      <c r="Z10" s="1948"/>
      <c r="AA10" s="1638"/>
      <c r="AB10" s="1638"/>
      <c r="AC10" s="1638"/>
      <c r="AD10" s="1638"/>
      <c r="AE10" s="1638"/>
    </row>
    <row r="11" spans="1:31" s="1375" customFormat="1" ht="36" customHeight="1" x14ac:dyDescent="0.2">
      <c r="A11" s="1983" t="s">
        <v>1293</v>
      </c>
      <c r="B11" s="1971" t="s">
        <v>1298</v>
      </c>
      <c r="C11" s="1353" t="s">
        <v>1294</v>
      </c>
      <c r="D11" s="1368" t="s">
        <v>1299</v>
      </c>
      <c r="E11" s="1121">
        <v>19200000</v>
      </c>
      <c r="F11" s="1361"/>
      <c r="G11" s="1374"/>
      <c r="H11" s="1361" t="s">
        <v>65</v>
      </c>
      <c r="I11" s="1361"/>
      <c r="J11" s="1360" t="s">
        <v>585</v>
      </c>
      <c r="K11" s="1360" t="str">
        <f>+J11</f>
        <v>Marzo</v>
      </c>
      <c r="L11" s="1360" t="s">
        <v>442</v>
      </c>
      <c r="M11" s="1606" t="s">
        <v>444</v>
      </c>
      <c r="N11" s="1363" t="s">
        <v>442</v>
      </c>
      <c r="O11" s="1363" t="s">
        <v>1300</v>
      </c>
      <c r="P11" s="1342"/>
      <c r="Q11" s="1359" t="s">
        <v>1039</v>
      </c>
      <c r="R11" s="1964" t="s">
        <v>1301</v>
      </c>
      <c r="S11" s="1388"/>
      <c r="T11" s="1964" t="s">
        <v>1301</v>
      </c>
      <c r="U11" s="1452"/>
      <c r="V11" s="1987" t="s">
        <v>983</v>
      </c>
      <c r="W11" s="1948" t="s">
        <v>1644</v>
      </c>
      <c r="X11" s="1949" t="s">
        <v>2084</v>
      </c>
      <c r="Y11" s="1953" t="s">
        <v>983</v>
      </c>
      <c r="Z11" s="1948" t="s">
        <v>2085</v>
      </c>
      <c r="AA11" s="1946">
        <v>1</v>
      </c>
      <c r="AB11" s="1945">
        <v>1</v>
      </c>
      <c r="AC11" s="1945">
        <v>1</v>
      </c>
      <c r="AD11" s="1945"/>
      <c r="AE11" s="1945"/>
    </row>
    <row r="12" spans="1:31" s="1375" customFormat="1" ht="48" x14ac:dyDescent="0.2">
      <c r="A12" s="1983"/>
      <c r="B12" s="1971"/>
      <c r="C12" s="1353" t="s">
        <v>1294</v>
      </c>
      <c r="D12" s="1368" t="s">
        <v>1299</v>
      </c>
      <c r="E12" s="1121">
        <v>7300000</v>
      </c>
      <c r="F12" s="1394"/>
      <c r="G12" s="1374"/>
      <c r="H12" s="1361" t="s">
        <v>65</v>
      </c>
      <c r="I12" s="1361"/>
      <c r="J12" s="1360" t="s">
        <v>585</v>
      </c>
      <c r="K12" s="1360" t="str">
        <f t="shared" ref="K12:K22" si="0">+J12</f>
        <v>Marzo</v>
      </c>
      <c r="L12" s="1360" t="s">
        <v>442</v>
      </c>
      <c r="M12" s="1606" t="s">
        <v>444</v>
      </c>
      <c r="N12" s="1363" t="s">
        <v>442</v>
      </c>
      <c r="O12" s="1363" t="s">
        <v>1300</v>
      </c>
      <c r="P12" s="1342"/>
      <c r="Q12" s="1359" t="s">
        <v>1039</v>
      </c>
      <c r="R12" s="1964"/>
      <c r="S12" s="1388"/>
      <c r="T12" s="1964"/>
      <c r="U12" s="1452"/>
      <c r="V12" s="1987"/>
      <c r="W12" s="1948"/>
      <c r="X12" s="1949"/>
      <c r="Y12" s="1953"/>
      <c r="Z12" s="1948"/>
      <c r="AA12" s="1946"/>
      <c r="AB12" s="1945"/>
      <c r="AC12" s="1945"/>
      <c r="AD12" s="1945"/>
      <c r="AE12" s="1945"/>
    </row>
    <row r="13" spans="1:31" s="1375" customFormat="1" ht="36" customHeight="1" x14ac:dyDescent="0.2">
      <c r="A13" s="1983"/>
      <c r="B13" s="1971"/>
      <c r="C13" s="1353" t="s">
        <v>1294</v>
      </c>
      <c r="D13" s="1368" t="s">
        <v>1299</v>
      </c>
      <c r="E13" s="1121">
        <v>9500000</v>
      </c>
      <c r="F13" s="1361"/>
      <c r="G13" s="1374"/>
      <c r="H13" s="1361" t="s">
        <v>65</v>
      </c>
      <c r="I13" s="1361"/>
      <c r="J13" s="1360" t="s">
        <v>585</v>
      </c>
      <c r="K13" s="1360" t="str">
        <f t="shared" si="0"/>
        <v>Marzo</v>
      </c>
      <c r="L13" s="1360" t="s">
        <v>442</v>
      </c>
      <c r="M13" s="1606" t="s">
        <v>444</v>
      </c>
      <c r="N13" s="1363" t="s">
        <v>442</v>
      </c>
      <c r="O13" s="1363" t="s">
        <v>1300</v>
      </c>
      <c r="P13" s="1342"/>
      <c r="Q13" s="1359" t="s">
        <v>1039</v>
      </c>
      <c r="R13" s="1964"/>
      <c r="S13" s="1388"/>
      <c r="T13" s="1964"/>
      <c r="U13" s="1452"/>
      <c r="V13" s="1987" t="s">
        <v>983</v>
      </c>
      <c r="W13" s="1948" t="s">
        <v>1645</v>
      </c>
      <c r="X13" s="1949" t="s">
        <v>2086</v>
      </c>
      <c r="Y13" s="1953" t="s">
        <v>983</v>
      </c>
      <c r="Z13" s="1948" t="s">
        <v>2176</v>
      </c>
      <c r="AA13" s="1946">
        <v>1</v>
      </c>
      <c r="AB13" s="1945">
        <v>1</v>
      </c>
      <c r="AC13" s="1945">
        <v>1</v>
      </c>
      <c r="AD13" s="1945"/>
      <c r="AE13" s="1945"/>
    </row>
    <row r="14" spans="1:31" s="1375" customFormat="1" ht="48" x14ac:dyDescent="0.2">
      <c r="A14" s="1983"/>
      <c r="B14" s="1971"/>
      <c r="C14" s="1353" t="s">
        <v>1294</v>
      </c>
      <c r="D14" s="1368" t="s">
        <v>1299</v>
      </c>
      <c r="E14" s="1121">
        <v>3600000</v>
      </c>
      <c r="F14" s="1394"/>
      <c r="G14" s="1374"/>
      <c r="H14" s="1361" t="s">
        <v>65</v>
      </c>
      <c r="I14" s="1361"/>
      <c r="J14" s="1360" t="s">
        <v>585</v>
      </c>
      <c r="K14" s="1360" t="str">
        <f t="shared" si="0"/>
        <v>Marzo</v>
      </c>
      <c r="L14" s="1360" t="s">
        <v>442</v>
      </c>
      <c r="M14" s="1606" t="s">
        <v>444</v>
      </c>
      <c r="N14" s="1363" t="s">
        <v>442</v>
      </c>
      <c r="O14" s="1363" t="s">
        <v>1300</v>
      </c>
      <c r="P14" s="1342"/>
      <c r="Q14" s="1359" t="s">
        <v>1039</v>
      </c>
      <c r="R14" s="1964"/>
      <c r="S14" s="1388"/>
      <c r="T14" s="1964"/>
      <c r="U14" s="1452"/>
      <c r="V14" s="1987"/>
      <c r="W14" s="1948"/>
      <c r="X14" s="1949"/>
      <c r="Y14" s="1953"/>
      <c r="Z14" s="1948"/>
      <c r="AA14" s="1946"/>
      <c r="AB14" s="1945"/>
      <c r="AC14" s="1945"/>
      <c r="AD14" s="1945"/>
      <c r="AE14" s="1945"/>
    </row>
    <row r="15" spans="1:31" s="1375" customFormat="1" ht="144" x14ac:dyDescent="0.2">
      <c r="A15" s="1983"/>
      <c r="B15" s="1971"/>
      <c r="C15" s="1353" t="s">
        <v>1294</v>
      </c>
      <c r="D15" s="1368" t="s">
        <v>1299</v>
      </c>
      <c r="E15" s="1121">
        <v>7600000</v>
      </c>
      <c r="F15" s="1361"/>
      <c r="G15" s="1374"/>
      <c r="H15" s="1361" t="s">
        <v>65</v>
      </c>
      <c r="I15" s="1361"/>
      <c r="J15" s="1360" t="s">
        <v>585</v>
      </c>
      <c r="K15" s="1360" t="str">
        <f t="shared" si="0"/>
        <v>Marzo</v>
      </c>
      <c r="L15" s="1360" t="s">
        <v>442</v>
      </c>
      <c r="M15" s="1606" t="s">
        <v>444</v>
      </c>
      <c r="N15" s="1363" t="s">
        <v>442</v>
      </c>
      <c r="O15" s="1363" t="s">
        <v>1300</v>
      </c>
      <c r="P15" s="1342"/>
      <c r="Q15" s="1359" t="s">
        <v>1039</v>
      </c>
      <c r="R15" s="1964"/>
      <c r="S15" s="1388"/>
      <c r="T15" s="1964"/>
      <c r="U15" s="1452"/>
      <c r="V15" s="1448" t="s">
        <v>983</v>
      </c>
      <c r="W15" s="1446" t="s">
        <v>1646</v>
      </c>
      <c r="X15" s="1640" t="s">
        <v>2178</v>
      </c>
      <c r="Y15" s="1604" t="s">
        <v>990</v>
      </c>
      <c r="Z15" s="1641" t="s">
        <v>2177</v>
      </c>
      <c r="AA15" s="1638">
        <v>1</v>
      </c>
      <c r="AB15" s="1638">
        <v>1</v>
      </c>
      <c r="AC15" s="1638"/>
      <c r="AD15" s="1638"/>
      <c r="AE15" s="1638">
        <v>1</v>
      </c>
    </row>
    <row r="16" spans="1:31" s="1375" customFormat="1" ht="36" customHeight="1" x14ac:dyDescent="0.2">
      <c r="A16" s="1983"/>
      <c r="B16" s="1971"/>
      <c r="C16" s="1353" t="s">
        <v>1294</v>
      </c>
      <c r="D16" s="1368" t="s">
        <v>1299</v>
      </c>
      <c r="E16" s="1121">
        <v>9746100</v>
      </c>
      <c r="F16" s="1361"/>
      <c r="G16" s="1374"/>
      <c r="H16" s="1361" t="s">
        <v>65</v>
      </c>
      <c r="I16" s="1361"/>
      <c r="J16" s="1360" t="s">
        <v>585</v>
      </c>
      <c r="K16" s="1360" t="str">
        <f t="shared" si="0"/>
        <v>Marzo</v>
      </c>
      <c r="L16" s="1360" t="s">
        <v>443</v>
      </c>
      <c r="M16" s="1606" t="s">
        <v>444</v>
      </c>
      <c r="N16" s="1363" t="s">
        <v>608</v>
      </c>
      <c r="O16" s="1363" t="s">
        <v>608</v>
      </c>
      <c r="P16" s="1342"/>
      <c r="Q16" s="1359" t="s">
        <v>1039</v>
      </c>
      <c r="R16" s="1964"/>
      <c r="S16" s="1388"/>
      <c r="T16" s="1964"/>
      <c r="U16" s="1452"/>
      <c r="V16" s="1987" t="s">
        <v>983</v>
      </c>
      <c r="W16" s="1948" t="s">
        <v>1647</v>
      </c>
      <c r="X16" s="1950" t="s">
        <v>2179</v>
      </c>
      <c r="Y16" s="1947" t="s">
        <v>990</v>
      </c>
      <c r="Z16" s="1948" t="s">
        <v>1647</v>
      </c>
      <c r="AA16" s="1946">
        <v>1</v>
      </c>
      <c r="AB16" s="1942">
        <v>1</v>
      </c>
      <c r="AC16" s="1942"/>
      <c r="AD16" s="1942"/>
      <c r="AE16" s="1942">
        <v>1</v>
      </c>
    </row>
    <row r="17" spans="1:31" s="1375" customFormat="1" ht="48" x14ac:dyDescent="0.2">
      <c r="A17" s="1983"/>
      <c r="B17" s="1971"/>
      <c r="C17" s="1353" t="s">
        <v>1294</v>
      </c>
      <c r="D17" s="1368" t="s">
        <v>1299</v>
      </c>
      <c r="E17" s="1121">
        <v>6090000</v>
      </c>
      <c r="F17" s="1361"/>
      <c r="G17" s="1374"/>
      <c r="H17" s="1361" t="s">
        <v>65</v>
      </c>
      <c r="I17" s="1361"/>
      <c r="J17" s="1360" t="s">
        <v>585</v>
      </c>
      <c r="K17" s="1360" t="str">
        <f t="shared" si="0"/>
        <v>Marzo</v>
      </c>
      <c r="L17" s="1360" t="s">
        <v>443</v>
      </c>
      <c r="M17" s="1606" t="s">
        <v>444</v>
      </c>
      <c r="N17" s="1363" t="s">
        <v>608</v>
      </c>
      <c r="O17" s="1363" t="s">
        <v>608</v>
      </c>
      <c r="P17" s="1342"/>
      <c r="Q17" s="1359" t="s">
        <v>1039</v>
      </c>
      <c r="R17" s="1964"/>
      <c r="S17" s="1388"/>
      <c r="T17" s="1964"/>
      <c r="U17" s="1452"/>
      <c r="V17" s="1987"/>
      <c r="W17" s="1948"/>
      <c r="X17" s="1951"/>
      <c r="Y17" s="1947"/>
      <c r="Z17" s="1948"/>
      <c r="AA17" s="1946"/>
      <c r="AB17" s="1942"/>
      <c r="AC17" s="1942"/>
      <c r="AD17" s="1942"/>
      <c r="AE17" s="1942"/>
    </row>
    <row r="18" spans="1:31" s="1375" customFormat="1" ht="69" customHeight="1" x14ac:dyDescent="0.2">
      <c r="A18" s="1983"/>
      <c r="B18" s="1971"/>
      <c r="C18" s="1353" t="s">
        <v>1294</v>
      </c>
      <c r="D18" s="1368" t="s">
        <v>1299</v>
      </c>
      <c r="E18" s="1121">
        <v>7800000</v>
      </c>
      <c r="F18" s="1361"/>
      <c r="G18" s="1374"/>
      <c r="H18" s="1361" t="s">
        <v>65</v>
      </c>
      <c r="I18" s="1361"/>
      <c r="J18" s="1360" t="s">
        <v>585</v>
      </c>
      <c r="K18" s="1360" t="str">
        <f t="shared" si="0"/>
        <v>Marzo</v>
      </c>
      <c r="L18" s="1360" t="s">
        <v>443</v>
      </c>
      <c r="M18" s="1606" t="s">
        <v>444</v>
      </c>
      <c r="N18" s="1363" t="s">
        <v>608</v>
      </c>
      <c r="O18" s="1363" t="s">
        <v>608</v>
      </c>
      <c r="P18" s="1342"/>
      <c r="Q18" s="1359" t="s">
        <v>1039</v>
      </c>
      <c r="R18" s="1964"/>
      <c r="S18" s="1388"/>
      <c r="T18" s="1964"/>
      <c r="U18" s="1452"/>
      <c r="V18" s="1987"/>
      <c r="W18" s="1948"/>
      <c r="X18" s="1952"/>
      <c r="Y18" s="1947"/>
      <c r="Z18" s="1948"/>
      <c r="AA18" s="1946"/>
      <c r="AB18" s="1942"/>
      <c r="AC18" s="1942"/>
      <c r="AD18" s="1942"/>
      <c r="AE18" s="1942"/>
    </row>
    <row r="19" spans="1:31" s="1375" customFormat="1" ht="48" x14ac:dyDescent="0.2">
      <c r="A19" s="1983"/>
      <c r="B19" s="1971"/>
      <c r="C19" s="1353" t="s">
        <v>1294</v>
      </c>
      <c r="D19" s="1368" t="s">
        <v>1299</v>
      </c>
      <c r="E19" s="1121">
        <v>75000000</v>
      </c>
      <c r="F19" s="1361"/>
      <c r="G19" s="1374"/>
      <c r="H19" s="1361" t="s">
        <v>65</v>
      </c>
      <c r="I19" s="1361"/>
      <c r="J19" s="1360" t="s">
        <v>585</v>
      </c>
      <c r="K19" s="1360" t="str">
        <f t="shared" si="0"/>
        <v>Marzo</v>
      </c>
      <c r="L19" s="1360" t="s">
        <v>443</v>
      </c>
      <c r="M19" s="1606" t="s">
        <v>444</v>
      </c>
      <c r="N19" s="1363" t="s">
        <v>608</v>
      </c>
      <c r="O19" s="1363" t="s">
        <v>608</v>
      </c>
      <c r="P19" s="1342"/>
      <c r="Q19" s="1359" t="s">
        <v>1039</v>
      </c>
      <c r="R19" s="1964"/>
      <c r="S19" s="1388"/>
      <c r="T19" s="1964"/>
      <c r="U19" s="1452"/>
      <c r="V19" s="1448" t="s">
        <v>983</v>
      </c>
      <c r="W19" s="1446" t="s">
        <v>1648</v>
      </c>
      <c r="X19" s="1452"/>
      <c r="Y19" s="1605" t="s">
        <v>983</v>
      </c>
      <c r="Z19" s="1596" t="s">
        <v>2087</v>
      </c>
      <c r="AA19" s="1638">
        <v>1</v>
      </c>
      <c r="AB19" s="1638">
        <v>1</v>
      </c>
      <c r="AC19" s="1638">
        <v>1</v>
      </c>
      <c r="AD19" s="1638"/>
      <c r="AE19" s="1638"/>
    </row>
    <row r="20" spans="1:31" s="1375" customFormat="1" ht="36" customHeight="1" x14ac:dyDescent="0.2">
      <c r="A20" s="1983"/>
      <c r="B20" s="1971"/>
      <c r="C20" s="1353" t="s">
        <v>1294</v>
      </c>
      <c r="D20" s="1368" t="s">
        <v>1299</v>
      </c>
      <c r="E20" s="1121">
        <v>75000000</v>
      </c>
      <c r="F20" s="1361"/>
      <c r="G20" s="1374"/>
      <c r="H20" s="1361" t="s">
        <v>65</v>
      </c>
      <c r="I20" s="1361"/>
      <c r="J20" s="1360" t="s">
        <v>585</v>
      </c>
      <c r="K20" s="1360" t="str">
        <f t="shared" si="0"/>
        <v>Marzo</v>
      </c>
      <c r="L20" s="1360" t="s">
        <v>443</v>
      </c>
      <c r="M20" s="1606" t="s">
        <v>444</v>
      </c>
      <c r="N20" s="1363" t="s">
        <v>608</v>
      </c>
      <c r="O20" s="1363" t="s">
        <v>608</v>
      </c>
      <c r="P20" s="1342"/>
      <c r="Q20" s="1359" t="s">
        <v>1039</v>
      </c>
      <c r="R20" s="1964"/>
      <c r="S20" s="1388"/>
      <c r="T20" s="1964"/>
      <c r="U20" s="1452"/>
      <c r="V20" s="1987" t="s">
        <v>983</v>
      </c>
      <c r="W20" s="1948" t="s">
        <v>1649</v>
      </c>
      <c r="X20" s="1950" t="s">
        <v>2180</v>
      </c>
      <c r="Y20" s="1953" t="s">
        <v>983</v>
      </c>
      <c r="Z20" s="1948" t="s">
        <v>1649</v>
      </c>
      <c r="AA20" s="1946">
        <v>1</v>
      </c>
      <c r="AB20" s="1942">
        <v>1</v>
      </c>
      <c r="AC20" s="1942">
        <v>1</v>
      </c>
      <c r="AD20" s="1942"/>
      <c r="AE20" s="1942"/>
    </row>
    <row r="21" spans="1:31" s="1375" customFormat="1" ht="48" x14ac:dyDescent="0.2">
      <c r="A21" s="1983"/>
      <c r="B21" s="1971"/>
      <c r="C21" s="1353" t="s">
        <v>1294</v>
      </c>
      <c r="D21" s="1368" t="s">
        <v>1299</v>
      </c>
      <c r="E21" s="1121">
        <v>40000000</v>
      </c>
      <c r="F21" s="1361"/>
      <c r="G21" s="1374"/>
      <c r="H21" s="1361" t="s">
        <v>65</v>
      </c>
      <c r="I21" s="1361"/>
      <c r="J21" s="1360" t="s">
        <v>585</v>
      </c>
      <c r="K21" s="1360" t="str">
        <f t="shared" si="0"/>
        <v>Marzo</v>
      </c>
      <c r="L21" s="1360" t="s">
        <v>443</v>
      </c>
      <c r="M21" s="1606" t="s">
        <v>444</v>
      </c>
      <c r="N21" s="1363" t="s">
        <v>608</v>
      </c>
      <c r="O21" s="1363" t="s">
        <v>608</v>
      </c>
      <c r="P21" s="1342"/>
      <c r="Q21" s="1359" t="s">
        <v>1039</v>
      </c>
      <c r="R21" s="1964"/>
      <c r="S21" s="1388"/>
      <c r="T21" s="1964"/>
      <c r="U21" s="1452"/>
      <c r="V21" s="1987"/>
      <c r="W21" s="1948"/>
      <c r="X21" s="1951"/>
      <c r="Y21" s="1953"/>
      <c r="Z21" s="1948"/>
      <c r="AA21" s="1946"/>
      <c r="AB21" s="1942"/>
      <c r="AC21" s="1942"/>
      <c r="AD21" s="1942"/>
      <c r="AE21" s="1942"/>
    </row>
    <row r="22" spans="1:31" s="1375" customFormat="1" ht="48" x14ac:dyDescent="0.2">
      <c r="A22" s="1983"/>
      <c r="B22" s="1971"/>
      <c r="C22" s="1353" t="s">
        <v>1294</v>
      </c>
      <c r="D22" s="1368" t="s">
        <v>1299</v>
      </c>
      <c r="E22" s="1121">
        <v>6291232.5</v>
      </c>
      <c r="F22" s="1361"/>
      <c r="G22" s="1374"/>
      <c r="H22" s="1361" t="s">
        <v>65</v>
      </c>
      <c r="I22" s="1361"/>
      <c r="J22" s="1360" t="s">
        <v>585</v>
      </c>
      <c r="K22" s="1360" t="str">
        <f t="shared" si="0"/>
        <v>Marzo</v>
      </c>
      <c r="L22" s="1360" t="s">
        <v>443</v>
      </c>
      <c r="M22" s="1606" t="s">
        <v>444</v>
      </c>
      <c r="N22" s="1363" t="s">
        <v>608</v>
      </c>
      <c r="O22" s="1363" t="s">
        <v>608</v>
      </c>
      <c r="P22" s="1342"/>
      <c r="Q22" s="1359" t="s">
        <v>1039</v>
      </c>
      <c r="R22" s="1964"/>
      <c r="S22" s="1388"/>
      <c r="T22" s="1964"/>
      <c r="U22" s="1452"/>
      <c r="V22" s="1987"/>
      <c r="W22" s="1948"/>
      <c r="X22" s="1951"/>
      <c r="Y22" s="1953"/>
      <c r="Z22" s="1948"/>
      <c r="AA22" s="1946"/>
      <c r="AB22" s="1942"/>
      <c r="AC22" s="1942"/>
      <c r="AD22" s="1942"/>
      <c r="AE22" s="1942"/>
    </row>
    <row r="23" spans="1:31" s="1375" customFormat="1" ht="48" x14ac:dyDescent="0.2">
      <c r="A23" s="1983"/>
      <c r="B23" s="1971"/>
      <c r="C23" s="1353" t="s">
        <v>1294</v>
      </c>
      <c r="D23" s="1368" t="s">
        <v>1299</v>
      </c>
      <c r="E23" s="1121">
        <v>90720000</v>
      </c>
      <c r="F23" s="1361"/>
      <c r="G23" s="1374"/>
      <c r="H23" s="1361" t="s">
        <v>65</v>
      </c>
      <c r="I23" s="1361"/>
      <c r="J23" s="1360" t="s">
        <v>442</v>
      </c>
      <c r="K23" s="1360" t="s">
        <v>442</v>
      </c>
      <c r="L23" s="1360" t="s">
        <v>608</v>
      </c>
      <c r="M23" s="1606" t="s">
        <v>444</v>
      </c>
      <c r="N23" s="1360" t="s">
        <v>608</v>
      </c>
      <c r="O23" s="1363" t="s">
        <v>1302</v>
      </c>
      <c r="P23" s="1342"/>
      <c r="Q23" s="1359" t="s">
        <v>193</v>
      </c>
      <c r="R23" s="1381"/>
      <c r="S23" s="1388"/>
      <c r="T23" s="1380"/>
      <c r="U23" s="1452"/>
      <c r="V23" s="1987"/>
      <c r="W23" s="1948"/>
      <c r="X23" s="1951"/>
      <c r="Y23" s="1953"/>
      <c r="Z23" s="1948"/>
      <c r="AA23" s="1946"/>
      <c r="AB23" s="1942"/>
      <c r="AC23" s="1942"/>
      <c r="AD23" s="1942"/>
      <c r="AE23" s="1942"/>
    </row>
    <row r="24" spans="1:31" s="1375" customFormat="1" ht="48" x14ac:dyDescent="0.2">
      <c r="A24" s="1983"/>
      <c r="B24" s="1971"/>
      <c r="C24" s="1353" t="s">
        <v>1294</v>
      </c>
      <c r="D24" s="1368" t="s">
        <v>1299</v>
      </c>
      <c r="E24" s="1121">
        <v>40320000</v>
      </c>
      <c r="F24" s="1361"/>
      <c r="G24" s="1374"/>
      <c r="H24" s="1361" t="s">
        <v>65</v>
      </c>
      <c r="I24" s="1361"/>
      <c r="J24" s="1360" t="s">
        <v>442</v>
      </c>
      <c r="K24" s="1360" t="s">
        <v>442</v>
      </c>
      <c r="L24" s="1360" t="s">
        <v>608</v>
      </c>
      <c r="M24" s="1606" t="s">
        <v>444</v>
      </c>
      <c r="N24" s="1360" t="s">
        <v>608</v>
      </c>
      <c r="O24" s="1363" t="s">
        <v>1302</v>
      </c>
      <c r="P24" s="1342"/>
      <c r="Q24" s="1359" t="s">
        <v>193</v>
      </c>
      <c r="R24" s="1381"/>
      <c r="S24" s="1388"/>
      <c r="T24" s="1380"/>
      <c r="U24" s="1452"/>
      <c r="V24" s="1987"/>
      <c r="W24" s="1948"/>
      <c r="X24" s="1951"/>
      <c r="Y24" s="1953"/>
      <c r="Z24" s="1948"/>
      <c r="AA24" s="1946"/>
      <c r="AB24" s="1942"/>
      <c r="AC24" s="1942"/>
      <c r="AD24" s="1942"/>
      <c r="AE24" s="1942"/>
    </row>
    <row r="25" spans="1:31" s="1375" customFormat="1" ht="48" x14ac:dyDescent="0.2">
      <c r="A25" s="1983"/>
      <c r="B25" s="1971"/>
      <c r="C25" s="1353" t="s">
        <v>1294</v>
      </c>
      <c r="D25" s="1368" t="s">
        <v>1299</v>
      </c>
      <c r="E25" s="1121">
        <v>30240000</v>
      </c>
      <c r="F25" s="1361"/>
      <c r="G25" s="1374"/>
      <c r="H25" s="1361" t="s">
        <v>65</v>
      </c>
      <c r="I25" s="1361"/>
      <c r="J25" s="1360" t="s">
        <v>442</v>
      </c>
      <c r="K25" s="1360" t="s">
        <v>442</v>
      </c>
      <c r="L25" s="1360" t="s">
        <v>608</v>
      </c>
      <c r="M25" s="1606" t="s">
        <v>444</v>
      </c>
      <c r="N25" s="1360" t="s">
        <v>608</v>
      </c>
      <c r="O25" s="1363" t="s">
        <v>1302</v>
      </c>
      <c r="P25" s="1342"/>
      <c r="Q25" s="1359" t="s">
        <v>193</v>
      </c>
      <c r="R25" s="1381"/>
      <c r="S25" s="1388"/>
      <c r="T25" s="1380"/>
      <c r="U25" s="1452"/>
      <c r="V25" s="1987"/>
      <c r="W25" s="1948"/>
      <c r="X25" s="1951"/>
      <c r="Y25" s="1953"/>
      <c r="Z25" s="1948"/>
      <c r="AA25" s="1946"/>
      <c r="AB25" s="1942"/>
      <c r="AC25" s="1942"/>
      <c r="AD25" s="1942"/>
      <c r="AE25" s="1942"/>
    </row>
    <row r="26" spans="1:31" s="1375" customFormat="1" ht="48" x14ac:dyDescent="0.2">
      <c r="A26" s="1983"/>
      <c r="B26" s="1971"/>
      <c r="C26" s="1353" t="s">
        <v>1294</v>
      </c>
      <c r="D26" s="1368" t="s">
        <v>1299</v>
      </c>
      <c r="E26" s="1121">
        <v>20160000</v>
      </c>
      <c r="F26" s="1361"/>
      <c r="G26" s="1374"/>
      <c r="H26" s="1361" t="s">
        <v>65</v>
      </c>
      <c r="I26" s="1361"/>
      <c r="J26" s="1360" t="s">
        <v>442</v>
      </c>
      <c r="K26" s="1360" t="s">
        <v>442</v>
      </c>
      <c r="L26" s="1360" t="s">
        <v>608</v>
      </c>
      <c r="M26" s="1606" t="s">
        <v>444</v>
      </c>
      <c r="N26" s="1360" t="s">
        <v>608</v>
      </c>
      <c r="O26" s="1363" t="s">
        <v>1302</v>
      </c>
      <c r="P26" s="1342"/>
      <c r="Q26" s="1359" t="s">
        <v>193</v>
      </c>
      <c r="R26" s="1381"/>
      <c r="S26" s="1388"/>
      <c r="T26" s="1380"/>
      <c r="U26" s="1452"/>
      <c r="V26" s="1987"/>
      <c r="W26" s="1948"/>
      <c r="X26" s="1951"/>
      <c r="Y26" s="1953"/>
      <c r="Z26" s="1948"/>
      <c r="AA26" s="1946"/>
      <c r="AB26" s="1942"/>
      <c r="AC26" s="1942"/>
      <c r="AD26" s="1942"/>
      <c r="AE26" s="1942"/>
    </row>
    <row r="27" spans="1:31" s="1375" customFormat="1" ht="48" x14ac:dyDescent="0.2">
      <c r="A27" s="1983"/>
      <c r="B27" s="1971"/>
      <c r="C27" s="1353" t="s">
        <v>1294</v>
      </c>
      <c r="D27" s="1368" t="s">
        <v>1299</v>
      </c>
      <c r="E27" s="1121">
        <v>15120000</v>
      </c>
      <c r="F27" s="1361"/>
      <c r="G27" s="1374"/>
      <c r="H27" s="1361" t="s">
        <v>65</v>
      </c>
      <c r="I27" s="1361"/>
      <c r="J27" s="1360" t="s">
        <v>442</v>
      </c>
      <c r="K27" s="1360" t="s">
        <v>442</v>
      </c>
      <c r="L27" s="1360" t="s">
        <v>608</v>
      </c>
      <c r="M27" s="1606" t="s">
        <v>444</v>
      </c>
      <c r="N27" s="1360" t="s">
        <v>608</v>
      </c>
      <c r="O27" s="1363" t="s">
        <v>1302</v>
      </c>
      <c r="P27" s="1342"/>
      <c r="Q27" s="1359" t="s">
        <v>193</v>
      </c>
      <c r="R27" s="1381"/>
      <c r="S27" s="1388"/>
      <c r="T27" s="1380"/>
      <c r="U27" s="1452"/>
      <c r="V27" s="1987"/>
      <c r="W27" s="1948"/>
      <c r="X27" s="1952"/>
      <c r="Y27" s="1953"/>
      <c r="Z27" s="1948"/>
      <c r="AA27" s="1946"/>
      <c r="AB27" s="1942"/>
      <c r="AC27" s="1942"/>
      <c r="AD27" s="1942"/>
      <c r="AE27" s="1942"/>
    </row>
    <row r="28" spans="1:31" s="1375" customFormat="1" ht="24" customHeight="1" x14ac:dyDescent="0.2">
      <c r="A28" s="1379"/>
      <c r="B28" s="1342" t="s">
        <v>1296</v>
      </c>
      <c r="C28" s="1971" t="s">
        <v>1303</v>
      </c>
      <c r="D28" s="1971"/>
      <c r="E28" s="1129">
        <f>SUM(E30:E89)</f>
        <v>1536312667</v>
      </c>
      <c r="F28" s="1361"/>
      <c r="G28" s="1374"/>
      <c r="H28" s="1361"/>
      <c r="I28" s="1361"/>
      <c r="J28" s="1362"/>
      <c r="K28" s="1361"/>
      <c r="L28" s="1362"/>
      <c r="M28" s="1362"/>
      <c r="N28" s="1363"/>
      <c r="O28" s="1361"/>
      <c r="P28" s="1342"/>
      <c r="Q28" s="1359"/>
      <c r="R28" s="1381"/>
      <c r="S28" s="1388"/>
      <c r="T28" s="1380"/>
      <c r="U28" s="1452"/>
      <c r="V28" s="1448"/>
      <c r="W28" s="1446"/>
      <c r="X28" s="1452"/>
      <c r="Y28" s="1598"/>
      <c r="Z28" s="1596"/>
      <c r="AA28" s="1638"/>
      <c r="AB28" s="1638"/>
      <c r="AC28" s="1638"/>
      <c r="AD28" s="1638"/>
      <c r="AE28" s="1638"/>
    </row>
    <row r="29" spans="1:31" s="1375" customFormat="1" x14ac:dyDescent="0.2">
      <c r="A29" s="1379"/>
      <c r="B29" s="1342"/>
      <c r="C29" s="1342"/>
      <c r="D29" s="1342"/>
      <c r="E29" s="1129"/>
      <c r="F29" s="1361"/>
      <c r="G29" s="1374"/>
      <c r="H29" s="1361"/>
      <c r="I29" s="1361"/>
      <c r="J29" s="1362"/>
      <c r="K29" s="1361"/>
      <c r="L29" s="1362"/>
      <c r="M29" s="1362"/>
      <c r="N29" s="1363"/>
      <c r="O29" s="1361"/>
      <c r="P29" s="1342"/>
      <c r="Q29" s="1359"/>
      <c r="R29" s="1381"/>
      <c r="S29" s="1388"/>
      <c r="T29" s="1380"/>
      <c r="U29" s="1452"/>
      <c r="V29" s="1448"/>
      <c r="W29" s="1446"/>
      <c r="X29" s="1452"/>
      <c r="Y29" s="1598"/>
      <c r="Z29" s="1596"/>
      <c r="AA29" s="1638"/>
      <c r="AB29" s="1638"/>
      <c r="AC29" s="1638"/>
      <c r="AD29" s="1638"/>
      <c r="AE29" s="1638"/>
    </row>
    <row r="30" spans="1:31" s="1375" customFormat="1" ht="36" customHeight="1" x14ac:dyDescent="0.2">
      <c r="A30" s="1983" t="s">
        <v>1293</v>
      </c>
      <c r="B30" s="1971" t="s">
        <v>1304</v>
      </c>
      <c r="C30" s="1395" t="s">
        <v>1294</v>
      </c>
      <c r="D30" s="1368" t="s">
        <v>1299</v>
      </c>
      <c r="E30" s="1121">
        <v>7000000</v>
      </c>
      <c r="F30" s="1361"/>
      <c r="G30" s="1374"/>
      <c r="H30" s="1361" t="s">
        <v>65</v>
      </c>
      <c r="I30" s="1361"/>
      <c r="J30" s="1360" t="s">
        <v>5</v>
      </c>
      <c r="K30" s="1363" t="s">
        <v>5</v>
      </c>
      <c r="L30" s="1360" t="s">
        <v>6</v>
      </c>
      <c r="M30" s="1360" t="s">
        <v>7</v>
      </c>
      <c r="N30" s="1363" t="s">
        <v>6</v>
      </c>
      <c r="O30" s="1363" t="s">
        <v>6</v>
      </c>
      <c r="P30" s="1342"/>
      <c r="Q30" s="1359" t="s">
        <v>1039</v>
      </c>
      <c r="R30" s="1964" t="s">
        <v>1305</v>
      </c>
      <c r="S30" s="1388"/>
      <c r="T30" s="1964" t="s">
        <v>1305</v>
      </c>
      <c r="U30" s="1452"/>
      <c r="V30" s="1987" t="s">
        <v>983</v>
      </c>
      <c r="W30" s="1948" t="s">
        <v>1650</v>
      </c>
      <c r="X30" s="1950" t="s">
        <v>2181</v>
      </c>
      <c r="Y30" s="1953" t="s">
        <v>983</v>
      </c>
      <c r="Z30" s="1948" t="s">
        <v>2088</v>
      </c>
      <c r="AA30" s="1946">
        <v>1</v>
      </c>
      <c r="AB30" s="1942">
        <v>1</v>
      </c>
      <c r="AC30" s="1942">
        <v>1</v>
      </c>
      <c r="AD30" s="1942"/>
      <c r="AE30" s="1942"/>
    </row>
    <row r="31" spans="1:31" s="1375" customFormat="1" ht="48" x14ac:dyDescent="0.2">
      <c r="A31" s="1983"/>
      <c r="B31" s="1971"/>
      <c r="C31" s="1395" t="s">
        <v>1294</v>
      </c>
      <c r="D31" s="1368" t="s">
        <v>1299</v>
      </c>
      <c r="E31" s="1121">
        <v>20000000</v>
      </c>
      <c r="F31" s="1361"/>
      <c r="G31" s="1374"/>
      <c r="H31" s="1361" t="s">
        <v>65</v>
      </c>
      <c r="I31" s="1361"/>
      <c r="J31" s="1360" t="s">
        <v>5</v>
      </c>
      <c r="K31" s="1363" t="s">
        <v>5</v>
      </c>
      <c r="L31" s="1360" t="s">
        <v>6</v>
      </c>
      <c r="M31" s="1360" t="s">
        <v>7</v>
      </c>
      <c r="N31" s="1363" t="s">
        <v>6</v>
      </c>
      <c r="O31" s="1363" t="s">
        <v>6</v>
      </c>
      <c r="P31" s="1342"/>
      <c r="Q31" s="1359" t="s">
        <v>1039</v>
      </c>
      <c r="R31" s="1964"/>
      <c r="S31" s="1388"/>
      <c r="T31" s="1964"/>
      <c r="U31" s="1452"/>
      <c r="V31" s="1987"/>
      <c r="W31" s="1948"/>
      <c r="X31" s="1951"/>
      <c r="Y31" s="1953"/>
      <c r="Z31" s="1948"/>
      <c r="AA31" s="1946"/>
      <c r="AB31" s="1942"/>
      <c r="AC31" s="1942"/>
      <c r="AD31" s="1942"/>
      <c r="AE31" s="1942"/>
    </row>
    <row r="32" spans="1:31" s="1375" customFormat="1" ht="48" x14ac:dyDescent="0.2">
      <c r="A32" s="1983"/>
      <c r="B32" s="1971"/>
      <c r="C32" s="1395" t="s">
        <v>1294</v>
      </c>
      <c r="D32" s="1368" t="s">
        <v>1299</v>
      </c>
      <c r="E32" s="1121">
        <v>20000000</v>
      </c>
      <c r="F32" s="1361"/>
      <c r="G32" s="1374"/>
      <c r="H32" s="1361" t="s">
        <v>65</v>
      </c>
      <c r="I32" s="1361"/>
      <c r="J32" s="1360" t="s">
        <v>6</v>
      </c>
      <c r="K32" s="1363" t="s">
        <v>6</v>
      </c>
      <c r="L32" s="1360" t="s">
        <v>7</v>
      </c>
      <c r="M32" s="1360" t="s">
        <v>8</v>
      </c>
      <c r="N32" s="1363" t="s">
        <v>7</v>
      </c>
      <c r="O32" s="1363" t="s">
        <v>7</v>
      </c>
      <c r="P32" s="1342"/>
      <c r="Q32" s="1359" t="s">
        <v>1039</v>
      </c>
      <c r="R32" s="1381" t="s">
        <v>1301</v>
      </c>
      <c r="S32" s="1388"/>
      <c r="T32" s="1380"/>
      <c r="U32" s="1452"/>
      <c r="V32" s="1987"/>
      <c r="W32" s="1948"/>
      <c r="X32" s="1951"/>
      <c r="Y32" s="1953"/>
      <c r="Z32" s="1948"/>
      <c r="AA32" s="1946"/>
      <c r="AB32" s="1942"/>
      <c r="AC32" s="1942"/>
      <c r="AD32" s="1942"/>
      <c r="AE32" s="1942"/>
    </row>
    <row r="33" spans="1:31" s="1375" customFormat="1" ht="48" x14ac:dyDescent="0.2">
      <c r="A33" s="1983"/>
      <c r="B33" s="1971"/>
      <c r="C33" s="1395" t="s">
        <v>1294</v>
      </c>
      <c r="D33" s="1368" t="s">
        <v>1299</v>
      </c>
      <c r="E33" s="1121">
        <v>4886667</v>
      </c>
      <c r="F33" s="1361"/>
      <c r="G33" s="1374"/>
      <c r="H33" s="1361" t="s">
        <v>65</v>
      </c>
      <c r="I33" s="1361"/>
      <c r="J33" s="1360" t="s">
        <v>8</v>
      </c>
      <c r="K33" s="1360" t="s">
        <v>8</v>
      </c>
      <c r="L33" s="1360" t="s">
        <v>9</v>
      </c>
      <c r="M33" s="1606" t="s">
        <v>10</v>
      </c>
      <c r="N33" s="1360" t="s">
        <v>9</v>
      </c>
      <c r="O33" s="1360" t="s">
        <v>9</v>
      </c>
      <c r="P33" s="1342"/>
      <c r="Q33" s="1359" t="s">
        <v>193</v>
      </c>
      <c r="R33" s="1381"/>
      <c r="S33" s="1388"/>
      <c r="T33" s="1380"/>
      <c r="U33" s="1452"/>
      <c r="V33" s="1987"/>
      <c r="W33" s="1948"/>
      <c r="X33" s="1951"/>
      <c r="Y33" s="1953"/>
      <c r="Z33" s="1948"/>
      <c r="AA33" s="1946"/>
      <c r="AB33" s="1942"/>
      <c r="AC33" s="1942"/>
      <c r="AD33" s="1942"/>
      <c r="AE33" s="1942"/>
    </row>
    <row r="34" spans="1:31" s="1375" customFormat="1" ht="36" customHeight="1" x14ac:dyDescent="0.2">
      <c r="A34" s="1983"/>
      <c r="B34" s="1971"/>
      <c r="C34" s="1395" t="s">
        <v>1294</v>
      </c>
      <c r="D34" s="1368" t="s">
        <v>1299</v>
      </c>
      <c r="E34" s="1121">
        <v>30000000</v>
      </c>
      <c r="F34" s="1361"/>
      <c r="G34" s="1374"/>
      <c r="H34" s="1361" t="s">
        <v>65</v>
      </c>
      <c r="I34" s="1361"/>
      <c r="J34" s="1360" t="s">
        <v>6</v>
      </c>
      <c r="K34" s="1363" t="s">
        <v>6</v>
      </c>
      <c r="L34" s="1360" t="s">
        <v>6</v>
      </c>
      <c r="M34" s="1360" t="s">
        <v>8</v>
      </c>
      <c r="N34" s="1363" t="s">
        <v>6</v>
      </c>
      <c r="O34" s="1363" t="s">
        <v>7</v>
      </c>
      <c r="P34" s="1342"/>
      <c r="Q34" s="1359" t="s">
        <v>1039</v>
      </c>
      <c r="R34" s="1964" t="s">
        <v>1305</v>
      </c>
      <c r="S34" s="1388"/>
      <c r="T34" s="1964" t="s">
        <v>1305</v>
      </c>
      <c r="U34" s="1452"/>
      <c r="V34" s="1987"/>
      <c r="W34" s="1948"/>
      <c r="X34" s="1951"/>
      <c r="Y34" s="1953"/>
      <c r="Z34" s="1948"/>
      <c r="AA34" s="1946"/>
      <c r="AB34" s="1942"/>
      <c r="AC34" s="1942"/>
      <c r="AD34" s="1942"/>
      <c r="AE34" s="1942"/>
    </row>
    <row r="35" spans="1:31" s="1375" customFormat="1" ht="48" x14ac:dyDescent="0.2">
      <c r="A35" s="1983"/>
      <c r="B35" s="1971"/>
      <c r="C35" s="1395" t="s">
        <v>1294</v>
      </c>
      <c r="D35" s="1368" t="s">
        <v>1299</v>
      </c>
      <c r="E35" s="1121">
        <v>40000000</v>
      </c>
      <c r="F35" s="1361"/>
      <c r="G35" s="1374"/>
      <c r="H35" s="1361" t="s">
        <v>65</v>
      </c>
      <c r="I35" s="1361"/>
      <c r="J35" s="1360" t="s">
        <v>5</v>
      </c>
      <c r="K35" s="1363" t="s">
        <v>5</v>
      </c>
      <c r="L35" s="1360" t="s">
        <v>6</v>
      </c>
      <c r="M35" s="1360" t="s">
        <v>9</v>
      </c>
      <c r="N35" s="1363" t="s">
        <v>6</v>
      </c>
      <c r="O35" s="1363" t="s">
        <v>8</v>
      </c>
      <c r="P35" s="1342"/>
      <c r="Q35" s="1359" t="s">
        <v>1039</v>
      </c>
      <c r="R35" s="1964"/>
      <c r="S35" s="1388"/>
      <c r="T35" s="1964"/>
      <c r="U35" s="1452"/>
      <c r="V35" s="1987"/>
      <c r="W35" s="1948"/>
      <c r="X35" s="1952"/>
      <c r="Y35" s="1953"/>
      <c r="Z35" s="1948"/>
      <c r="AA35" s="1946"/>
      <c r="AB35" s="1942"/>
      <c r="AC35" s="1942"/>
      <c r="AD35" s="1942"/>
      <c r="AE35" s="1942"/>
    </row>
    <row r="36" spans="1:31" s="1375" customFormat="1" ht="57.75" customHeight="1" x14ac:dyDescent="0.2">
      <c r="A36" s="1983"/>
      <c r="B36" s="1971"/>
      <c r="C36" s="1395" t="s">
        <v>1294</v>
      </c>
      <c r="D36" s="1368" t="s">
        <v>1299</v>
      </c>
      <c r="E36" s="1121">
        <v>100000000</v>
      </c>
      <c r="F36" s="1361"/>
      <c r="G36" s="1374"/>
      <c r="H36" s="1361" t="s">
        <v>65</v>
      </c>
      <c r="I36" s="1361"/>
      <c r="J36" s="1360" t="s">
        <v>7</v>
      </c>
      <c r="K36" s="1363" t="s">
        <v>7</v>
      </c>
      <c r="L36" s="1360" t="s">
        <v>8</v>
      </c>
      <c r="M36" s="1606" t="s">
        <v>10</v>
      </c>
      <c r="N36" s="1363" t="s">
        <v>8</v>
      </c>
      <c r="O36" s="1363" t="s">
        <v>9</v>
      </c>
      <c r="P36" s="1342"/>
      <c r="Q36" s="1359" t="s">
        <v>193</v>
      </c>
      <c r="R36" s="1381"/>
      <c r="S36" s="1388"/>
      <c r="T36" s="1380"/>
      <c r="U36" s="1452"/>
      <c r="V36" s="1448" t="s">
        <v>983</v>
      </c>
      <c r="W36" s="1446" t="s">
        <v>1651</v>
      </c>
      <c r="X36" s="1640" t="s">
        <v>2182</v>
      </c>
      <c r="Y36" s="1604" t="s">
        <v>990</v>
      </c>
      <c r="Z36" s="1596" t="s">
        <v>2089</v>
      </c>
      <c r="AA36" s="1638">
        <v>1</v>
      </c>
      <c r="AB36" s="1638">
        <v>1</v>
      </c>
      <c r="AC36" s="1638"/>
      <c r="AD36" s="1638"/>
      <c r="AE36" s="1638">
        <v>1</v>
      </c>
    </row>
    <row r="37" spans="1:31" s="1375" customFormat="1" ht="72" x14ac:dyDescent="0.2">
      <c r="A37" s="1983"/>
      <c r="B37" s="1971"/>
      <c r="C37" s="1395" t="s">
        <v>1294</v>
      </c>
      <c r="D37" s="1368" t="s">
        <v>1299</v>
      </c>
      <c r="E37" s="1121">
        <v>80000000</v>
      </c>
      <c r="F37" s="1361"/>
      <c r="G37" s="1374"/>
      <c r="H37" s="1361" t="s">
        <v>65</v>
      </c>
      <c r="I37" s="1361"/>
      <c r="J37" s="1360" t="s">
        <v>8</v>
      </c>
      <c r="K37" s="1363" t="s">
        <v>8</v>
      </c>
      <c r="L37" s="1360" t="s">
        <v>9</v>
      </c>
      <c r="M37" s="1606" t="s">
        <v>12</v>
      </c>
      <c r="N37" s="1363" t="s">
        <v>9</v>
      </c>
      <c r="O37" s="1363" t="s">
        <v>11</v>
      </c>
      <c r="P37" s="1342"/>
      <c r="Q37" s="1359" t="s">
        <v>193</v>
      </c>
      <c r="R37" s="1381"/>
      <c r="S37" s="1388"/>
      <c r="T37" s="1380"/>
      <c r="U37" s="1452"/>
      <c r="V37" s="1448" t="s">
        <v>983</v>
      </c>
      <c r="W37" s="1446" t="s">
        <v>1652</v>
      </c>
      <c r="X37" s="1640" t="s">
        <v>2183</v>
      </c>
      <c r="Y37" s="1604" t="s">
        <v>990</v>
      </c>
      <c r="Z37" s="1596" t="s">
        <v>2090</v>
      </c>
      <c r="AA37" s="1638">
        <v>1</v>
      </c>
      <c r="AB37" s="1638">
        <v>1</v>
      </c>
      <c r="AC37" s="1638"/>
      <c r="AD37" s="1638"/>
      <c r="AE37" s="1638">
        <v>1</v>
      </c>
    </row>
    <row r="38" spans="1:31" s="1375" customFormat="1" ht="48" x14ac:dyDescent="0.2">
      <c r="A38" s="1983"/>
      <c r="B38" s="1971"/>
      <c r="C38" s="1395" t="s">
        <v>1294</v>
      </c>
      <c r="D38" s="1368" t="s">
        <v>1299</v>
      </c>
      <c r="E38" s="1121">
        <v>40000000</v>
      </c>
      <c r="F38" s="1361"/>
      <c r="G38" s="1374"/>
      <c r="H38" s="1361" t="s">
        <v>65</v>
      </c>
      <c r="I38" s="1361"/>
      <c r="J38" s="1360" t="s">
        <v>9</v>
      </c>
      <c r="K38" s="1363" t="s">
        <v>9</v>
      </c>
      <c r="L38" s="1606" t="s">
        <v>10</v>
      </c>
      <c r="M38" s="1360" t="s">
        <v>13</v>
      </c>
      <c r="N38" s="1363" t="s">
        <v>10</v>
      </c>
      <c r="O38" s="1363" t="s">
        <v>12</v>
      </c>
      <c r="P38" s="1342"/>
      <c r="Q38" s="1359" t="s">
        <v>193</v>
      </c>
      <c r="R38" s="1381"/>
      <c r="S38" s="1388"/>
      <c r="T38" s="1380"/>
      <c r="U38" s="1452"/>
      <c r="V38" s="1448" t="s">
        <v>990</v>
      </c>
      <c r="W38" s="1446" t="s">
        <v>1653</v>
      </c>
      <c r="X38" s="1640" t="s">
        <v>2184</v>
      </c>
      <c r="Y38" s="1604" t="s">
        <v>990</v>
      </c>
      <c r="Z38" s="1596" t="s">
        <v>2091</v>
      </c>
      <c r="AA38" s="1638">
        <v>1</v>
      </c>
      <c r="AB38" s="1638">
        <v>1</v>
      </c>
      <c r="AC38" s="1638"/>
      <c r="AD38" s="1638"/>
      <c r="AE38" s="1638">
        <v>1</v>
      </c>
    </row>
    <row r="39" spans="1:31" s="1375" customFormat="1" ht="48" x14ac:dyDescent="0.2">
      <c r="A39" s="1983"/>
      <c r="B39" s="1971"/>
      <c r="C39" s="1395" t="s">
        <v>1294</v>
      </c>
      <c r="D39" s="1368" t="s">
        <v>1299</v>
      </c>
      <c r="E39" s="1121">
        <v>12000000</v>
      </c>
      <c r="F39" s="1361"/>
      <c r="G39" s="1374"/>
      <c r="H39" s="1361" t="s">
        <v>65</v>
      </c>
      <c r="I39" s="1361"/>
      <c r="J39" s="1360" t="s">
        <v>10</v>
      </c>
      <c r="K39" s="1363" t="s">
        <v>10</v>
      </c>
      <c r="L39" s="1606" t="s">
        <v>11</v>
      </c>
      <c r="M39" s="1360" t="s">
        <v>13</v>
      </c>
      <c r="N39" s="1363" t="s">
        <v>11</v>
      </c>
      <c r="O39" s="1363" t="s">
        <v>12</v>
      </c>
      <c r="P39" s="1342"/>
      <c r="Q39" s="1359" t="s">
        <v>193</v>
      </c>
      <c r="R39" s="1381"/>
      <c r="S39" s="1388"/>
      <c r="T39" s="1380"/>
      <c r="U39" s="1452"/>
      <c r="V39" s="1448" t="s">
        <v>193</v>
      </c>
      <c r="W39" s="1446"/>
      <c r="X39" s="1640" t="s">
        <v>2185</v>
      </c>
      <c r="Y39" s="1604" t="s">
        <v>990</v>
      </c>
      <c r="Z39" s="1596" t="s">
        <v>2091</v>
      </c>
      <c r="AA39" s="1638">
        <v>1</v>
      </c>
      <c r="AB39" s="1638">
        <v>1</v>
      </c>
      <c r="AC39" s="1638"/>
      <c r="AD39" s="1638"/>
      <c r="AE39" s="1638">
        <v>1</v>
      </c>
    </row>
    <row r="40" spans="1:31" s="1375" customFormat="1" ht="164.25" customHeight="1" x14ac:dyDescent="0.2">
      <c r="A40" s="1983"/>
      <c r="B40" s="1971"/>
      <c r="C40" s="1395" t="s">
        <v>1294</v>
      </c>
      <c r="D40" s="1368" t="s">
        <v>1299</v>
      </c>
      <c r="E40" s="1121">
        <v>40000000</v>
      </c>
      <c r="F40" s="1361"/>
      <c r="G40" s="1374"/>
      <c r="H40" s="1361" t="s">
        <v>65</v>
      </c>
      <c r="I40" s="1361"/>
      <c r="J40" s="1360" t="s">
        <v>8</v>
      </c>
      <c r="K40" s="1363" t="s">
        <v>8</v>
      </c>
      <c r="L40" s="1360" t="s">
        <v>9</v>
      </c>
      <c r="M40" s="1360" t="s">
        <v>14</v>
      </c>
      <c r="N40" s="1363" t="s">
        <v>9</v>
      </c>
      <c r="O40" s="1363" t="s">
        <v>13</v>
      </c>
      <c r="P40" s="1342"/>
      <c r="Q40" s="1359" t="s">
        <v>193</v>
      </c>
      <c r="R40" s="1381"/>
      <c r="S40" s="1388"/>
      <c r="T40" s="1380"/>
      <c r="U40" s="1452"/>
      <c r="V40" s="1448" t="s">
        <v>990</v>
      </c>
      <c r="W40" s="1446" t="s">
        <v>1653</v>
      </c>
      <c r="X40" s="1640" t="s">
        <v>2186</v>
      </c>
      <c r="Y40" s="1605" t="s">
        <v>983</v>
      </c>
      <c r="Z40" s="1596" t="s">
        <v>2187</v>
      </c>
      <c r="AA40" s="1638">
        <v>1</v>
      </c>
      <c r="AB40" s="1638">
        <v>1</v>
      </c>
      <c r="AC40" s="1638">
        <v>1</v>
      </c>
      <c r="AD40" s="1638"/>
      <c r="AE40" s="1638"/>
    </row>
    <row r="41" spans="1:31" s="1375" customFormat="1" ht="109.5" customHeight="1" x14ac:dyDescent="0.2">
      <c r="A41" s="1983"/>
      <c r="B41" s="1971"/>
      <c r="C41" s="1395" t="s">
        <v>1294</v>
      </c>
      <c r="D41" s="1368" t="s">
        <v>1299</v>
      </c>
      <c r="E41" s="1121">
        <v>40000000</v>
      </c>
      <c r="F41" s="1361"/>
      <c r="G41" s="1374"/>
      <c r="H41" s="1361" t="s">
        <v>65</v>
      </c>
      <c r="I41" s="1361"/>
      <c r="J41" s="1360" t="s">
        <v>8</v>
      </c>
      <c r="K41" s="1363" t="s">
        <v>8</v>
      </c>
      <c r="L41" s="1360" t="s">
        <v>9</v>
      </c>
      <c r="M41" s="1360" t="s">
        <v>14</v>
      </c>
      <c r="N41" s="1363" t="s">
        <v>9</v>
      </c>
      <c r="O41" s="1363" t="s">
        <v>13</v>
      </c>
      <c r="P41" s="1342"/>
      <c r="Q41" s="1359" t="s">
        <v>193</v>
      </c>
      <c r="R41" s="1381"/>
      <c r="S41" s="1388"/>
      <c r="T41" s="1380"/>
      <c r="U41" s="1452"/>
      <c r="V41" s="1448" t="s">
        <v>983</v>
      </c>
      <c r="W41" s="1446" t="s">
        <v>1654</v>
      </c>
      <c r="X41" s="1640" t="s">
        <v>2188</v>
      </c>
      <c r="Y41" s="1605" t="s">
        <v>983</v>
      </c>
      <c r="Z41" s="1596" t="s">
        <v>2092</v>
      </c>
      <c r="AA41" s="1638">
        <v>1</v>
      </c>
      <c r="AB41" s="1638">
        <v>1</v>
      </c>
      <c r="AC41" s="1638">
        <v>1</v>
      </c>
      <c r="AD41" s="1638"/>
      <c r="AE41" s="1638"/>
    </row>
    <row r="42" spans="1:31" s="1375" customFormat="1" ht="75" customHeight="1" x14ac:dyDescent="0.2">
      <c r="A42" s="1983"/>
      <c r="B42" s="1971"/>
      <c r="C42" s="1395" t="s">
        <v>1294</v>
      </c>
      <c r="D42" s="1368" t="s">
        <v>1299</v>
      </c>
      <c r="E42" s="1121">
        <v>15000000</v>
      </c>
      <c r="F42" s="1361"/>
      <c r="G42" s="1374"/>
      <c r="H42" s="1361" t="s">
        <v>65</v>
      </c>
      <c r="I42" s="1361"/>
      <c r="J42" s="1360" t="s">
        <v>9</v>
      </c>
      <c r="K42" s="1363" t="s">
        <v>9</v>
      </c>
      <c r="L42" s="1606" t="s">
        <v>10</v>
      </c>
      <c r="M42" s="1360" t="s">
        <v>14</v>
      </c>
      <c r="N42" s="1363" t="s">
        <v>10</v>
      </c>
      <c r="O42" s="1363" t="s">
        <v>13</v>
      </c>
      <c r="P42" s="1342"/>
      <c r="Q42" s="1359" t="s">
        <v>193</v>
      </c>
      <c r="R42" s="1381"/>
      <c r="S42" s="1388"/>
      <c r="T42" s="1380"/>
      <c r="U42" s="1452"/>
      <c r="V42" s="1448" t="s">
        <v>983</v>
      </c>
      <c r="W42" s="1446" t="s">
        <v>1650</v>
      </c>
      <c r="X42" s="1452"/>
      <c r="Y42" s="1605" t="s">
        <v>983</v>
      </c>
      <c r="Z42" s="1596" t="s">
        <v>2093</v>
      </c>
      <c r="AA42" s="1638">
        <v>1</v>
      </c>
      <c r="AB42" s="1638">
        <v>1</v>
      </c>
      <c r="AC42" s="1638">
        <v>1</v>
      </c>
      <c r="AD42" s="1638"/>
      <c r="AE42" s="1638"/>
    </row>
    <row r="43" spans="1:31" s="1375" customFormat="1" ht="36" customHeight="1" x14ac:dyDescent="0.2">
      <c r="A43" s="1983"/>
      <c r="B43" s="1971"/>
      <c r="C43" s="1395" t="s">
        <v>1294</v>
      </c>
      <c r="D43" s="1368" t="s">
        <v>1299</v>
      </c>
      <c r="E43" s="1121">
        <v>60000000</v>
      </c>
      <c r="F43" s="1361"/>
      <c r="G43" s="1374"/>
      <c r="H43" s="1361" t="s">
        <v>65</v>
      </c>
      <c r="I43" s="1361"/>
      <c r="J43" s="1360" t="s">
        <v>7</v>
      </c>
      <c r="K43" s="1363" t="s">
        <v>7</v>
      </c>
      <c r="L43" s="1360" t="s">
        <v>8</v>
      </c>
      <c r="M43" s="1360" t="s">
        <v>15</v>
      </c>
      <c r="N43" s="1363" t="s">
        <v>8</v>
      </c>
      <c r="O43" s="1363" t="s">
        <v>14</v>
      </c>
      <c r="P43" s="1342"/>
      <c r="Q43" s="1359" t="s">
        <v>193</v>
      </c>
      <c r="R43" s="1381"/>
      <c r="S43" s="1388"/>
      <c r="T43" s="1380"/>
      <c r="U43" s="1452"/>
      <c r="V43" s="1987" t="s">
        <v>983</v>
      </c>
      <c r="W43" s="1948" t="s">
        <v>1655</v>
      </c>
      <c r="X43" s="1950" t="s">
        <v>2189</v>
      </c>
      <c r="Y43" s="1953" t="s">
        <v>193</v>
      </c>
      <c r="Z43" s="1948" t="s">
        <v>2094</v>
      </c>
      <c r="AA43" s="1946">
        <v>1</v>
      </c>
      <c r="AB43" s="1942"/>
      <c r="AC43" s="1942"/>
      <c r="AD43" s="1942">
        <v>1</v>
      </c>
      <c r="AE43" s="1942"/>
    </row>
    <row r="44" spans="1:31" s="1375" customFormat="1" ht="48" x14ac:dyDescent="0.2">
      <c r="A44" s="1983"/>
      <c r="B44" s="1971"/>
      <c r="C44" s="1395" t="s">
        <v>1294</v>
      </c>
      <c r="D44" s="1368" t="s">
        <v>1299</v>
      </c>
      <c r="E44" s="1121">
        <v>20000000</v>
      </c>
      <c r="F44" s="1361"/>
      <c r="G44" s="1374"/>
      <c r="H44" s="1361" t="s">
        <v>65</v>
      </c>
      <c r="I44" s="1361"/>
      <c r="J44" s="1360" t="s">
        <v>7</v>
      </c>
      <c r="K44" s="1363" t="s">
        <v>7</v>
      </c>
      <c r="L44" s="1360" t="s">
        <v>8</v>
      </c>
      <c r="M44" s="1360" t="s">
        <v>15</v>
      </c>
      <c r="N44" s="1363" t="s">
        <v>8</v>
      </c>
      <c r="O44" s="1363" t="s">
        <v>14</v>
      </c>
      <c r="P44" s="1342"/>
      <c r="Q44" s="1359" t="s">
        <v>193</v>
      </c>
      <c r="R44" s="1381"/>
      <c r="S44" s="1388"/>
      <c r="T44" s="1380"/>
      <c r="U44" s="1452"/>
      <c r="V44" s="1987"/>
      <c r="W44" s="1948"/>
      <c r="X44" s="1952"/>
      <c r="Y44" s="1953"/>
      <c r="Z44" s="1948"/>
      <c r="AA44" s="1946"/>
      <c r="AB44" s="1942"/>
      <c r="AC44" s="1942"/>
      <c r="AD44" s="1942"/>
      <c r="AE44" s="1942"/>
    </row>
    <row r="45" spans="1:31" s="1375" customFormat="1" ht="48" x14ac:dyDescent="0.2">
      <c r="A45" s="1983"/>
      <c r="B45" s="1971" t="s">
        <v>797</v>
      </c>
      <c r="C45" s="1395" t="s">
        <v>1294</v>
      </c>
      <c r="D45" s="1368" t="s">
        <v>1299</v>
      </c>
      <c r="E45" s="1121">
        <v>52000000</v>
      </c>
      <c r="F45" s="1361"/>
      <c r="G45" s="1374"/>
      <c r="H45" s="1361" t="s">
        <v>65</v>
      </c>
      <c r="I45" s="1361"/>
      <c r="J45" s="1360" t="s">
        <v>7</v>
      </c>
      <c r="K45" s="1363" t="s">
        <v>7</v>
      </c>
      <c r="L45" s="1360" t="s">
        <v>8</v>
      </c>
      <c r="M45" s="1360" t="s">
        <v>9</v>
      </c>
      <c r="N45" s="1363" t="s">
        <v>8</v>
      </c>
      <c r="O45" s="1363" t="s">
        <v>8</v>
      </c>
      <c r="P45" s="1342"/>
      <c r="Q45" s="1359" t="s">
        <v>193</v>
      </c>
      <c r="R45" s="1381"/>
      <c r="S45" s="1388"/>
      <c r="T45" s="1380"/>
      <c r="U45" s="1452"/>
      <c r="V45" s="1448" t="s">
        <v>983</v>
      </c>
      <c r="W45" s="1446" t="s">
        <v>1656</v>
      </c>
      <c r="X45" s="1640" t="s">
        <v>2190</v>
      </c>
      <c r="Y45" s="1605" t="s">
        <v>193</v>
      </c>
      <c r="Z45" s="1596" t="s">
        <v>2095</v>
      </c>
      <c r="AA45" s="1638">
        <v>1</v>
      </c>
      <c r="AB45" s="1638">
        <v>1</v>
      </c>
      <c r="AC45" s="1638"/>
      <c r="AD45" s="1638"/>
      <c r="AE45" s="1638">
        <v>1</v>
      </c>
    </row>
    <row r="46" spans="1:31" s="1375" customFormat="1" ht="48" x14ac:dyDescent="0.2">
      <c r="A46" s="1983"/>
      <c r="B46" s="1971"/>
      <c r="C46" s="1395" t="s">
        <v>1294</v>
      </c>
      <c r="D46" s="1368" t="s">
        <v>1299</v>
      </c>
      <c r="E46" s="1121">
        <v>94720000</v>
      </c>
      <c r="F46" s="1361"/>
      <c r="G46" s="1374"/>
      <c r="H46" s="1361" t="s">
        <v>65</v>
      </c>
      <c r="I46" s="1361"/>
      <c r="J46" s="1360" t="s">
        <v>7</v>
      </c>
      <c r="K46" s="1363" t="s">
        <v>7</v>
      </c>
      <c r="L46" s="1360" t="s">
        <v>8</v>
      </c>
      <c r="M46" s="1360" t="s">
        <v>9</v>
      </c>
      <c r="N46" s="1363" t="s">
        <v>8</v>
      </c>
      <c r="O46" s="1363" t="s">
        <v>8</v>
      </c>
      <c r="P46" s="1342"/>
      <c r="Q46" s="1359" t="s">
        <v>193</v>
      </c>
      <c r="R46" s="1381"/>
      <c r="S46" s="1388"/>
      <c r="T46" s="1380"/>
      <c r="U46" s="1452"/>
      <c r="V46" s="1448" t="s">
        <v>990</v>
      </c>
      <c r="W46" s="1446" t="s">
        <v>1653</v>
      </c>
      <c r="X46" s="1640" t="s">
        <v>2191</v>
      </c>
      <c r="Y46" s="1634" t="s">
        <v>193</v>
      </c>
      <c r="Z46" s="1596" t="s">
        <v>2096</v>
      </c>
      <c r="AA46" s="1638">
        <v>1</v>
      </c>
      <c r="AB46" s="1638"/>
      <c r="AC46" s="1638"/>
      <c r="AD46" s="1638">
        <v>1</v>
      </c>
      <c r="AE46" s="1638"/>
    </row>
    <row r="47" spans="1:31" s="1375" customFormat="1" ht="48" x14ac:dyDescent="0.2">
      <c r="A47" s="1983"/>
      <c r="B47" s="1971"/>
      <c r="C47" s="1395" t="s">
        <v>1294</v>
      </c>
      <c r="D47" s="1368" t="s">
        <v>1299</v>
      </c>
      <c r="E47" s="1121">
        <v>86400000</v>
      </c>
      <c r="F47" s="1361"/>
      <c r="G47" s="1374"/>
      <c r="H47" s="1361" t="s">
        <v>65</v>
      </c>
      <c r="I47" s="1361"/>
      <c r="J47" s="1360" t="s">
        <v>8</v>
      </c>
      <c r="K47" s="1363" t="s">
        <v>8</v>
      </c>
      <c r="L47" s="1360" t="s">
        <v>9</v>
      </c>
      <c r="M47" s="1606" t="s">
        <v>10</v>
      </c>
      <c r="N47" s="1363" t="s">
        <v>9</v>
      </c>
      <c r="O47" s="1363" t="s">
        <v>9</v>
      </c>
      <c r="P47" s="1342"/>
      <c r="Q47" s="1359" t="s">
        <v>193</v>
      </c>
      <c r="R47" s="1381"/>
      <c r="S47" s="1388"/>
      <c r="T47" s="1380"/>
      <c r="U47" s="1452"/>
      <c r="V47" s="1448" t="s">
        <v>990</v>
      </c>
      <c r="W47" s="1446" t="s">
        <v>1653</v>
      </c>
      <c r="X47" s="1640" t="s">
        <v>2192</v>
      </c>
      <c r="Y47" s="1634" t="s">
        <v>193</v>
      </c>
      <c r="Z47" s="1596" t="s">
        <v>2096</v>
      </c>
      <c r="AA47" s="1638">
        <v>1</v>
      </c>
      <c r="AB47" s="1638"/>
      <c r="AC47" s="1638"/>
      <c r="AD47" s="1638">
        <v>1</v>
      </c>
      <c r="AE47" s="1638"/>
    </row>
    <row r="48" spans="1:31" s="1375" customFormat="1" ht="48" x14ac:dyDescent="0.2">
      <c r="A48" s="1983"/>
      <c r="B48" s="1971"/>
      <c r="C48" s="1395" t="s">
        <v>1294</v>
      </c>
      <c r="D48" s="1368" t="s">
        <v>1299</v>
      </c>
      <c r="E48" s="1121">
        <v>60000000</v>
      </c>
      <c r="F48" s="1361"/>
      <c r="G48" s="1374"/>
      <c r="H48" s="1361" t="s">
        <v>65</v>
      </c>
      <c r="I48" s="1361"/>
      <c r="J48" s="1360" t="s">
        <v>9</v>
      </c>
      <c r="K48" s="1363" t="s">
        <v>9</v>
      </c>
      <c r="L48" s="1606" t="s">
        <v>10</v>
      </c>
      <c r="M48" s="1360" t="s">
        <v>11</v>
      </c>
      <c r="N48" s="1363" t="s">
        <v>10</v>
      </c>
      <c r="O48" s="1363" t="s">
        <v>10</v>
      </c>
      <c r="P48" s="1342"/>
      <c r="Q48" s="1359" t="s">
        <v>193</v>
      </c>
      <c r="R48" s="1381"/>
      <c r="S48" s="1388"/>
      <c r="T48" s="1380"/>
      <c r="U48" s="1452"/>
      <c r="V48" s="1448" t="s">
        <v>990</v>
      </c>
      <c r="W48" s="1446" t="s">
        <v>1653</v>
      </c>
      <c r="X48" s="1640" t="s">
        <v>2193</v>
      </c>
      <c r="Y48" s="1632" t="s">
        <v>990</v>
      </c>
      <c r="Z48" s="1596" t="s">
        <v>2096</v>
      </c>
      <c r="AA48" s="1638">
        <v>1</v>
      </c>
      <c r="AB48" s="1638">
        <v>1</v>
      </c>
      <c r="AC48" s="1638"/>
      <c r="AD48" s="1638"/>
      <c r="AE48" s="1638">
        <v>1</v>
      </c>
    </row>
    <row r="49" spans="1:31" s="1375" customFormat="1" ht="48" x14ac:dyDescent="0.2">
      <c r="A49" s="1983"/>
      <c r="B49" s="1971"/>
      <c r="C49" s="1395" t="s">
        <v>1294</v>
      </c>
      <c r="D49" s="1368" t="s">
        <v>1299</v>
      </c>
      <c r="E49" s="1121">
        <v>65920000</v>
      </c>
      <c r="F49" s="1361"/>
      <c r="G49" s="1374"/>
      <c r="H49" s="1361" t="s">
        <v>65</v>
      </c>
      <c r="I49" s="1361"/>
      <c r="J49" s="1360" t="s">
        <v>9</v>
      </c>
      <c r="K49" s="1363" t="s">
        <v>9</v>
      </c>
      <c r="L49" s="1606" t="s">
        <v>10</v>
      </c>
      <c r="M49" s="1360" t="s">
        <v>12</v>
      </c>
      <c r="N49" s="1363" t="s">
        <v>10</v>
      </c>
      <c r="O49" s="1363" t="s">
        <v>11</v>
      </c>
      <c r="P49" s="1342"/>
      <c r="Q49" s="1359" t="s">
        <v>193</v>
      </c>
      <c r="R49" s="1381"/>
      <c r="S49" s="1388"/>
      <c r="T49" s="1380"/>
      <c r="U49" s="1452"/>
      <c r="V49" s="1448" t="s">
        <v>990</v>
      </c>
      <c r="W49" s="1446" t="s">
        <v>1653</v>
      </c>
      <c r="X49" s="1640" t="s">
        <v>2194</v>
      </c>
      <c r="Y49" s="1634" t="s">
        <v>193</v>
      </c>
      <c r="Z49" s="1596" t="s">
        <v>2096</v>
      </c>
      <c r="AA49" s="1638">
        <v>1</v>
      </c>
      <c r="AB49" s="1638"/>
      <c r="AC49" s="1638"/>
      <c r="AD49" s="1638">
        <v>1</v>
      </c>
      <c r="AE49" s="1638"/>
    </row>
    <row r="50" spans="1:31" s="1375" customFormat="1" ht="75.75" customHeight="1" x14ac:dyDescent="0.2">
      <c r="A50" s="1983"/>
      <c r="B50" s="1971"/>
      <c r="C50" s="1395" t="s">
        <v>1294</v>
      </c>
      <c r="D50" s="1368" t="s">
        <v>1299</v>
      </c>
      <c r="E50" s="1121">
        <v>16000000</v>
      </c>
      <c r="F50" s="1361"/>
      <c r="G50" s="1374"/>
      <c r="H50" s="1361" t="s">
        <v>65</v>
      </c>
      <c r="I50" s="1361"/>
      <c r="J50" s="1360" t="s">
        <v>6</v>
      </c>
      <c r="K50" s="1363" t="s">
        <v>6</v>
      </c>
      <c r="L50" s="1360" t="s">
        <v>7</v>
      </c>
      <c r="M50" s="1360" t="s">
        <v>8</v>
      </c>
      <c r="N50" s="1363" t="s">
        <v>7</v>
      </c>
      <c r="O50" s="1363" t="s">
        <v>7</v>
      </c>
      <c r="P50" s="1342"/>
      <c r="Q50" s="1359" t="s">
        <v>1039</v>
      </c>
      <c r="R50" s="1381" t="s">
        <v>1301</v>
      </c>
      <c r="S50" s="1388"/>
      <c r="T50" s="1381" t="s">
        <v>1301</v>
      </c>
      <c r="U50" s="1452"/>
      <c r="V50" s="1448" t="s">
        <v>983</v>
      </c>
      <c r="W50" s="1446" t="s">
        <v>1657</v>
      </c>
      <c r="X50" s="1640" t="s">
        <v>2195</v>
      </c>
      <c r="Y50" s="1605" t="s">
        <v>193</v>
      </c>
      <c r="Z50" s="1596" t="s">
        <v>2097</v>
      </c>
      <c r="AA50" s="1653">
        <v>1</v>
      </c>
      <c r="AB50" s="1638"/>
      <c r="AC50" s="1638"/>
      <c r="AD50" s="1638">
        <v>1</v>
      </c>
      <c r="AE50" s="1638"/>
    </row>
    <row r="51" spans="1:31" s="1375" customFormat="1" ht="48" x14ac:dyDescent="0.2">
      <c r="A51" s="1983"/>
      <c r="B51" s="1971"/>
      <c r="C51" s="1395" t="s">
        <v>1294</v>
      </c>
      <c r="D51" s="1368" t="s">
        <v>1299</v>
      </c>
      <c r="E51" s="1121">
        <v>19200000</v>
      </c>
      <c r="F51" s="1361"/>
      <c r="G51" s="1374"/>
      <c r="H51" s="1361" t="s">
        <v>65</v>
      </c>
      <c r="I51" s="1361"/>
      <c r="J51" s="1360" t="s">
        <v>8</v>
      </c>
      <c r="K51" s="1363" t="s">
        <v>8</v>
      </c>
      <c r="L51" s="1360" t="s">
        <v>9</v>
      </c>
      <c r="M51" s="1606" t="s">
        <v>10</v>
      </c>
      <c r="N51" s="1363" t="s">
        <v>9</v>
      </c>
      <c r="O51" s="1363" t="s">
        <v>9</v>
      </c>
      <c r="P51" s="1342"/>
      <c r="Q51" s="1359" t="s">
        <v>193</v>
      </c>
      <c r="R51" s="1381"/>
      <c r="S51" s="1388"/>
      <c r="T51" s="1380"/>
      <c r="U51" s="1452"/>
      <c r="V51" s="1448" t="s">
        <v>990</v>
      </c>
      <c r="W51" s="1446" t="s">
        <v>1653</v>
      </c>
      <c r="X51" s="1640" t="s">
        <v>2196</v>
      </c>
      <c r="Y51" s="1634" t="s">
        <v>193</v>
      </c>
      <c r="Z51" s="1596" t="s">
        <v>2096</v>
      </c>
      <c r="AA51" s="1638">
        <v>1</v>
      </c>
      <c r="AB51" s="1638"/>
      <c r="AC51" s="1638"/>
      <c r="AD51" s="1638">
        <v>1</v>
      </c>
      <c r="AE51" s="1638"/>
    </row>
    <row r="52" spans="1:31" s="1375" customFormat="1" ht="61.5" customHeight="1" x14ac:dyDescent="0.2">
      <c r="A52" s="1983"/>
      <c r="B52" s="1971"/>
      <c r="C52" s="1395" t="s">
        <v>1294</v>
      </c>
      <c r="D52" s="1368" t="s">
        <v>1299</v>
      </c>
      <c r="E52" s="1121">
        <v>30000000</v>
      </c>
      <c r="F52" s="1361"/>
      <c r="G52" s="1374"/>
      <c r="H52" s="1361" t="s">
        <v>65</v>
      </c>
      <c r="I52" s="1361"/>
      <c r="J52" s="1360" t="s">
        <v>5</v>
      </c>
      <c r="K52" s="1363" t="s">
        <v>5</v>
      </c>
      <c r="L52" s="1360" t="s">
        <v>6</v>
      </c>
      <c r="M52" s="1606" t="s">
        <v>10</v>
      </c>
      <c r="N52" s="1363" t="s">
        <v>6</v>
      </c>
      <c r="O52" s="1363" t="s">
        <v>9</v>
      </c>
      <c r="P52" s="1342"/>
      <c r="Q52" s="1359" t="s">
        <v>990</v>
      </c>
      <c r="R52" s="1381" t="s">
        <v>1306</v>
      </c>
      <c r="S52" s="1388"/>
      <c r="T52" s="1381" t="s">
        <v>1306</v>
      </c>
      <c r="U52" s="1452"/>
      <c r="V52" s="1448" t="s">
        <v>983</v>
      </c>
      <c r="W52" s="1446" t="s">
        <v>1658</v>
      </c>
      <c r="X52" s="1640" t="s">
        <v>2197</v>
      </c>
      <c r="Y52" s="1634" t="s">
        <v>983</v>
      </c>
      <c r="Z52" s="1596" t="s">
        <v>2098</v>
      </c>
      <c r="AA52" s="1638">
        <v>1</v>
      </c>
      <c r="AB52" s="1638">
        <v>1</v>
      </c>
      <c r="AC52" s="1638">
        <v>1</v>
      </c>
      <c r="AD52" s="1638"/>
      <c r="AE52" s="1638"/>
    </row>
    <row r="53" spans="1:31" s="1375" customFormat="1" ht="48" x14ac:dyDescent="0.2">
      <c r="A53" s="1983"/>
      <c r="B53" s="1971"/>
      <c r="C53" s="1395" t="s">
        <v>1294</v>
      </c>
      <c r="D53" s="1368" t="s">
        <v>1299</v>
      </c>
      <c r="E53" s="1121">
        <v>48000000</v>
      </c>
      <c r="F53" s="1361"/>
      <c r="G53" s="1374"/>
      <c r="H53" s="1361" t="s">
        <v>65</v>
      </c>
      <c r="I53" s="1361"/>
      <c r="J53" s="1360" t="s">
        <v>7</v>
      </c>
      <c r="K53" s="1363" t="s">
        <v>7</v>
      </c>
      <c r="L53" s="1360" t="s">
        <v>8</v>
      </c>
      <c r="M53" s="1360" t="s">
        <v>9</v>
      </c>
      <c r="N53" s="1363" t="s">
        <v>8</v>
      </c>
      <c r="O53" s="1363" t="s">
        <v>8</v>
      </c>
      <c r="P53" s="1342"/>
      <c r="Q53" s="1359" t="s">
        <v>193</v>
      </c>
      <c r="R53" s="1381"/>
      <c r="S53" s="1388"/>
      <c r="T53" s="1380"/>
      <c r="U53" s="1452"/>
      <c r="V53" s="1448" t="s">
        <v>983</v>
      </c>
      <c r="W53" s="1446" t="s">
        <v>1659</v>
      </c>
      <c r="X53" s="1640" t="s">
        <v>2198</v>
      </c>
      <c r="Y53" s="1605" t="s">
        <v>193</v>
      </c>
      <c r="Z53" s="1596" t="s">
        <v>2099</v>
      </c>
      <c r="AA53" s="1638">
        <v>1</v>
      </c>
      <c r="AB53" s="1638"/>
      <c r="AC53" s="1638"/>
      <c r="AD53" s="1638">
        <v>1</v>
      </c>
      <c r="AE53" s="1638"/>
    </row>
    <row r="54" spans="1:31" s="1375" customFormat="1" ht="48" x14ac:dyDescent="0.2">
      <c r="A54" s="1983"/>
      <c r="B54" s="1971"/>
      <c r="C54" s="1395" t="s">
        <v>1294</v>
      </c>
      <c r="D54" s="1368" t="s">
        <v>1299</v>
      </c>
      <c r="E54" s="1121">
        <v>32000000</v>
      </c>
      <c r="F54" s="1361"/>
      <c r="G54" s="1374"/>
      <c r="H54" s="1361" t="s">
        <v>65</v>
      </c>
      <c r="I54" s="1361"/>
      <c r="J54" s="1360" t="s">
        <v>7</v>
      </c>
      <c r="K54" s="1363" t="s">
        <v>7</v>
      </c>
      <c r="L54" s="1360" t="s">
        <v>8</v>
      </c>
      <c r="M54" s="1360" t="s">
        <v>9</v>
      </c>
      <c r="N54" s="1363" t="s">
        <v>8</v>
      </c>
      <c r="O54" s="1363" t="s">
        <v>8</v>
      </c>
      <c r="P54" s="1342"/>
      <c r="Q54" s="1359" t="s">
        <v>193</v>
      </c>
      <c r="R54" s="1381"/>
      <c r="S54" s="1388"/>
      <c r="T54" s="1380"/>
      <c r="U54" s="1452"/>
      <c r="V54" s="1448" t="s">
        <v>983</v>
      </c>
      <c r="W54" s="1446" t="s">
        <v>1660</v>
      </c>
      <c r="X54" s="1640" t="s">
        <v>2199</v>
      </c>
      <c r="Y54" s="1605" t="s">
        <v>193</v>
      </c>
      <c r="Z54" s="1596" t="s">
        <v>2100</v>
      </c>
      <c r="AA54" s="1638">
        <v>1</v>
      </c>
      <c r="AB54" s="1638"/>
      <c r="AC54" s="1638"/>
      <c r="AD54" s="1638">
        <v>1</v>
      </c>
      <c r="AE54" s="1638"/>
    </row>
    <row r="55" spans="1:31" s="1375" customFormat="1" ht="90.75" customHeight="1" x14ac:dyDescent="0.2">
      <c r="A55" s="1983"/>
      <c r="B55" s="1971"/>
      <c r="C55" s="1395" t="s">
        <v>1294</v>
      </c>
      <c r="D55" s="1368" t="s">
        <v>1299</v>
      </c>
      <c r="E55" s="1121">
        <v>14000000</v>
      </c>
      <c r="F55" s="1361"/>
      <c r="G55" s="1374"/>
      <c r="H55" s="1361" t="s">
        <v>65</v>
      </c>
      <c r="I55" s="1361"/>
      <c r="J55" s="1360" t="s">
        <v>6</v>
      </c>
      <c r="K55" s="1363" t="s">
        <v>6</v>
      </c>
      <c r="L55" s="1360" t="s">
        <v>7</v>
      </c>
      <c r="M55" s="1360" t="s">
        <v>8</v>
      </c>
      <c r="N55" s="1363" t="s">
        <v>7</v>
      </c>
      <c r="O55" s="1363" t="s">
        <v>7</v>
      </c>
      <c r="P55" s="1342"/>
      <c r="Q55" s="1359" t="s">
        <v>1039</v>
      </c>
      <c r="R55" s="1381" t="s">
        <v>1301</v>
      </c>
      <c r="S55" s="1388"/>
      <c r="T55" s="1381" t="s">
        <v>1301</v>
      </c>
      <c r="U55" s="1452"/>
      <c r="V55" s="1448" t="s">
        <v>983</v>
      </c>
      <c r="W55" s="1446" t="s">
        <v>1661</v>
      </c>
      <c r="X55" s="1642" t="s">
        <v>2200</v>
      </c>
      <c r="Y55" s="1634" t="s">
        <v>193</v>
      </c>
      <c r="Z55" s="1596" t="s">
        <v>2101</v>
      </c>
      <c r="AA55" s="1638">
        <v>1</v>
      </c>
      <c r="AB55" s="1638"/>
      <c r="AC55" s="1638"/>
      <c r="AD55" s="1638">
        <v>1</v>
      </c>
      <c r="AE55" s="1638"/>
    </row>
    <row r="56" spans="1:31" s="1375" customFormat="1" ht="60" x14ac:dyDescent="0.2">
      <c r="A56" s="1983"/>
      <c r="B56" s="1971"/>
      <c r="C56" s="1395" t="s">
        <v>1294</v>
      </c>
      <c r="D56" s="1368" t="s">
        <v>1299</v>
      </c>
      <c r="E56" s="1121">
        <v>51200000</v>
      </c>
      <c r="F56" s="1361"/>
      <c r="G56" s="1374"/>
      <c r="H56" s="1361" t="s">
        <v>65</v>
      </c>
      <c r="I56" s="1361"/>
      <c r="J56" s="1360" t="s">
        <v>5</v>
      </c>
      <c r="K56" s="1363" t="s">
        <v>5</v>
      </c>
      <c r="L56" s="1360" t="s">
        <v>6</v>
      </c>
      <c r="M56" s="1360" t="s">
        <v>7</v>
      </c>
      <c r="N56" s="1363" t="s">
        <v>6</v>
      </c>
      <c r="O56" s="1363" t="s">
        <v>6</v>
      </c>
      <c r="P56" s="1342"/>
      <c r="Q56" s="1359" t="s">
        <v>990</v>
      </c>
      <c r="R56" s="1381" t="s">
        <v>1306</v>
      </c>
      <c r="S56" s="1388"/>
      <c r="T56" s="1381" t="s">
        <v>1306</v>
      </c>
      <c r="U56" s="1452"/>
      <c r="V56" s="1448" t="s">
        <v>983</v>
      </c>
      <c r="W56" s="1446" t="s">
        <v>1662</v>
      </c>
      <c r="X56" s="1640" t="s">
        <v>2201</v>
      </c>
      <c r="Y56" s="1605" t="s">
        <v>193</v>
      </c>
      <c r="Z56" s="1596" t="s">
        <v>2102</v>
      </c>
      <c r="AA56" s="1638">
        <v>1</v>
      </c>
      <c r="AB56" s="1638"/>
      <c r="AC56" s="1638"/>
      <c r="AD56" s="1638">
        <v>1</v>
      </c>
      <c r="AE56" s="1638"/>
    </row>
    <row r="57" spans="1:31" s="1375" customFormat="1" ht="60" x14ac:dyDescent="0.2">
      <c r="A57" s="1983"/>
      <c r="B57" s="1971"/>
      <c r="C57" s="1395" t="s">
        <v>1294</v>
      </c>
      <c r="D57" s="1368" t="s">
        <v>1299</v>
      </c>
      <c r="E57" s="1121">
        <v>15000000</v>
      </c>
      <c r="F57" s="1361"/>
      <c r="G57" s="1374"/>
      <c r="H57" s="1361" t="s">
        <v>65</v>
      </c>
      <c r="I57" s="1361"/>
      <c r="J57" s="1360" t="s">
        <v>6</v>
      </c>
      <c r="K57" s="1363" t="s">
        <v>6</v>
      </c>
      <c r="L57" s="1360" t="s">
        <v>7</v>
      </c>
      <c r="M57" s="1360" t="s">
        <v>8</v>
      </c>
      <c r="N57" s="1363" t="s">
        <v>7</v>
      </c>
      <c r="O57" s="1363" t="s">
        <v>7</v>
      </c>
      <c r="P57" s="1342"/>
      <c r="Q57" s="1359" t="s">
        <v>1151</v>
      </c>
      <c r="R57" s="1381" t="s">
        <v>1301</v>
      </c>
      <c r="S57" s="1388"/>
      <c r="T57" s="1381" t="s">
        <v>1301</v>
      </c>
      <c r="U57" s="1452"/>
      <c r="V57" s="1448" t="s">
        <v>983</v>
      </c>
      <c r="W57" s="1446" t="s">
        <v>1663</v>
      </c>
      <c r="X57" s="1640" t="s">
        <v>2202</v>
      </c>
      <c r="Y57" s="1605" t="s">
        <v>193</v>
      </c>
      <c r="Z57" s="1596" t="s">
        <v>2103</v>
      </c>
      <c r="AA57" s="1638">
        <v>1</v>
      </c>
      <c r="AB57" s="1638"/>
      <c r="AC57" s="1638"/>
      <c r="AD57" s="1638">
        <v>1</v>
      </c>
      <c r="AE57" s="1638"/>
    </row>
    <row r="58" spans="1:31" s="1375" customFormat="1" ht="36" customHeight="1" x14ac:dyDescent="0.2">
      <c r="A58" s="1983"/>
      <c r="B58" s="1971"/>
      <c r="C58" s="1395" t="s">
        <v>1294</v>
      </c>
      <c r="D58" s="1368" t="s">
        <v>1299</v>
      </c>
      <c r="E58" s="1121">
        <v>11520000</v>
      </c>
      <c r="F58" s="1361"/>
      <c r="G58" s="1374"/>
      <c r="H58" s="1361" t="s">
        <v>65</v>
      </c>
      <c r="I58" s="1361"/>
      <c r="J58" s="1360" t="s">
        <v>9</v>
      </c>
      <c r="K58" s="1363" t="s">
        <v>9</v>
      </c>
      <c r="L58" s="1606" t="s">
        <v>10</v>
      </c>
      <c r="M58" s="1360" t="s">
        <v>11</v>
      </c>
      <c r="N58" s="1363" t="s">
        <v>10</v>
      </c>
      <c r="O58" s="1363" t="s">
        <v>10</v>
      </c>
      <c r="P58" s="1342"/>
      <c r="Q58" s="1359" t="s">
        <v>193</v>
      </c>
      <c r="R58" s="1381"/>
      <c r="S58" s="1388"/>
      <c r="T58" s="1380"/>
      <c r="U58" s="1452"/>
      <c r="V58" s="1988" t="s">
        <v>983</v>
      </c>
      <c r="W58" s="1956" t="s">
        <v>1664</v>
      </c>
      <c r="X58" s="1958" t="s">
        <v>2203</v>
      </c>
      <c r="Y58" s="1954" t="s">
        <v>990</v>
      </c>
      <c r="Z58" s="1956" t="s">
        <v>2104</v>
      </c>
      <c r="AA58" s="1637">
        <v>1</v>
      </c>
      <c r="AB58" s="1637">
        <v>1</v>
      </c>
      <c r="AC58" s="1637"/>
      <c r="AD58" s="1637"/>
      <c r="AE58" s="1637">
        <v>1</v>
      </c>
    </row>
    <row r="59" spans="1:31" s="1375" customFormat="1" ht="48" x14ac:dyDescent="0.2">
      <c r="A59" s="1983"/>
      <c r="B59" s="1971"/>
      <c r="C59" s="1395" t="s">
        <v>1294</v>
      </c>
      <c r="D59" s="1368" t="s">
        <v>1299</v>
      </c>
      <c r="E59" s="1121">
        <v>10240000</v>
      </c>
      <c r="F59" s="1361"/>
      <c r="G59" s="1374"/>
      <c r="H59" s="1361" t="s">
        <v>65</v>
      </c>
      <c r="I59" s="1361"/>
      <c r="J59" s="1360" t="s">
        <v>10</v>
      </c>
      <c r="K59" s="1363" t="s">
        <v>10</v>
      </c>
      <c r="L59" s="1606" t="s">
        <v>11</v>
      </c>
      <c r="M59" s="1360" t="s">
        <v>12</v>
      </c>
      <c r="N59" s="1363" t="s">
        <v>11</v>
      </c>
      <c r="O59" s="1363" t="s">
        <v>11</v>
      </c>
      <c r="P59" s="1342"/>
      <c r="Q59" s="1359" t="s">
        <v>193</v>
      </c>
      <c r="R59" s="1381"/>
      <c r="S59" s="1388"/>
      <c r="T59" s="1380"/>
      <c r="U59" s="1452"/>
      <c r="V59" s="1989"/>
      <c r="W59" s="1990"/>
      <c r="X59" s="1959"/>
      <c r="Y59" s="1955"/>
      <c r="Z59" s="1957"/>
      <c r="AA59" s="1637"/>
      <c r="AB59" s="1637"/>
      <c r="AC59" s="1637"/>
      <c r="AD59" s="1637"/>
      <c r="AE59" s="1637"/>
    </row>
    <row r="60" spans="1:31" s="1375" customFormat="1" ht="48" x14ac:dyDescent="0.2">
      <c r="A60" s="1983"/>
      <c r="B60" s="1971"/>
      <c r="C60" s="1395" t="s">
        <v>1294</v>
      </c>
      <c r="D60" s="1368" t="s">
        <v>1299</v>
      </c>
      <c r="E60" s="1121">
        <v>16000000</v>
      </c>
      <c r="F60" s="1361"/>
      <c r="G60" s="1374"/>
      <c r="H60" s="1361" t="s">
        <v>65</v>
      </c>
      <c r="I60" s="1361"/>
      <c r="J60" s="1360" t="s">
        <v>10</v>
      </c>
      <c r="K60" s="1363" t="s">
        <v>10</v>
      </c>
      <c r="L60" s="1606" t="s">
        <v>11</v>
      </c>
      <c r="M60" s="1360" t="s">
        <v>12</v>
      </c>
      <c r="N60" s="1363" t="s">
        <v>11</v>
      </c>
      <c r="O60" s="1363" t="s">
        <v>11</v>
      </c>
      <c r="P60" s="1342"/>
      <c r="Q60" s="1359" t="s">
        <v>193</v>
      </c>
      <c r="R60" s="1381"/>
      <c r="S60" s="1388"/>
      <c r="T60" s="1380"/>
      <c r="U60" s="1452"/>
      <c r="V60" s="1989"/>
      <c r="W60" s="1990"/>
      <c r="X60" s="1959"/>
      <c r="Y60" s="1955"/>
      <c r="Z60" s="1957"/>
      <c r="AA60" s="1637"/>
      <c r="AB60" s="1637"/>
      <c r="AC60" s="1637"/>
      <c r="AD60" s="1637"/>
      <c r="AE60" s="1637"/>
    </row>
    <row r="61" spans="1:31" s="1375" customFormat="1" ht="48" x14ac:dyDescent="0.2">
      <c r="A61" s="1983"/>
      <c r="B61" s="1971"/>
      <c r="C61" s="1395" t="s">
        <v>1294</v>
      </c>
      <c r="D61" s="1368" t="s">
        <v>1299</v>
      </c>
      <c r="E61" s="1121">
        <v>22080000</v>
      </c>
      <c r="F61" s="1361"/>
      <c r="G61" s="1374"/>
      <c r="H61" s="1361" t="s">
        <v>65</v>
      </c>
      <c r="I61" s="1361"/>
      <c r="J61" s="1360" t="s">
        <v>6</v>
      </c>
      <c r="K61" s="1363" t="s">
        <v>6</v>
      </c>
      <c r="L61" s="1360" t="s">
        <v>7</v>
      </c>
      <c r="M61" s="1360" t="s">
        <v>8</v>
      </c>
      <c r="N61" s="1363" t="s">
        <v>7</v>
      </c>
      <c r="O61" s="1363" t="s">
        <v>7</v>
      </c>
      <c r="P61" s="1342"/>
      <c r="Q61" s="1359" t="s">
        <v>1039</v>
      </c>
      <c r="R61" s="1381"/>
      <c r="S61" s="1388"/>
      <c r="T61" s="1380"/>
      <c r="U61" s="1452"/>
      <c r="V61" s="1989"/>
      <c r="W61" s="1990"/>
      <c r="X61" s="1959"/>
      <c r="Y61" s="1955"/>
      <c r="Z61" s="1957"/>
      <c r="AA61" s="1637"/>
      <c r="AB61" s="1637"/>
      <c r="AC61" s="1637"/>
      <c r="AD61" s="1637"/>
      <c r="AE61" s="1637"/>
    </row>
    <row r="62" spans="1:31" s="1375" customFormat="1" ht="48" x14ac:dyDescent="0.2">
      <c r="A62" s="1983"/>
      <c r="B62" s="1971"/>
      <c r="C62" s="1395" t="s">
        <v>1294</v>
      </c>
      <c r="D62" s="1368" t="s">
        <v>1299</v>
      </c>
      <c r="E62" s="1121">
        <v>17920000</v>
      </c>
      <c r="F62" s="1361"/>
      <c r="G62" s="1374"/>
      <c r="H62" s="1361" t="s">
        <v>65</v>
      </c>
      <c r="I62" s="1361"/>
      <c r="J62" s="1360" t="s">
        <v>6</v>
      </c>
      <c r="K62" s="1363" t="s">
        <v>6</v>
      </c>
      <c r="L62" s="1360" t="s">
        <v>7</v>
      </c>
      <c r="M62" s="1360" t="s">
        <v>8</v>
      </c>
      <c r="N62" s="1363" t="s">
        <v>7</v>
      </c>
      <c r="O62" s="1363" t="s">
        <v>7</v>
      </c>
      <c r="P62" s="1342"/>
      <c r="Q62" s="1359" t="s">
        <v>1039</v>
      </c>
      <c r="R62" s="1381"/>
      <c r="S62" s="1388"/>
      <c r="T62" s="1380"/>
      <c r="U62" s="1452"/>
      <c r="V62" s="1989"/>
      <c r="W62" s="1990"/>
      <c r="X62" s="1959"/>
      <c r="Y62" s="1955"/>
      <c r="Z62" s="1957"/>
      <c r="AA62" s="1637"/>
      <c r="AB62" s="1637"/>
      <c r="AC62" s="1637"/>
      <c r="AD62" s="1637"/>
      <c r="AE62" s="1637"/>
    </row>
    <row r="63" spans="1:31" s="1375" customFormat="1" ht="48" x14ac:dyDescent="0.2">
      <c r="A63" s="1983"/>
      <c r="B63" s="1971"/>
      <c r="C63" s="1395" t="s">
        <v>1294</v>
      </c>
      <c r="D63" s="1368" t="s">
        <v>1299</v>
      </c>
      <c r="E63" s="1121">
        <v>25600000</v>
      </c>
      <c r="F63" s="1361"/>
      <c r="G63" s="1374"/>
      <c r="H63" s="1361" t="s">
        <v>65</v>
      </c>
      <c r="I63" s="1361"/>
      <c r="J63" s="1360" t="s">
        <v>5</v>
      </c>
      <c r="K63" s="1363" t="s">
        <v>5</v>
      </c>
      <c r="L63" s="1360" t="s">
        <v>6</v>
      </c>
      <c r="M63" s="1360" t="s">
        <v>7</v>
      </c>
      <c r="N63" s="1363" t="s">
        <v>6</v>
      </c>
      <c r="O63" s="1363" t="s">
        <v>6</v>
      </c>
      <c r="P63" s="1342"/>
      <c r="Q63" s="1359" t="s">
        <v>990</v>
      </c>
      <c r="R63" s="1381" t="s">
        <v>1306</v>
      </c>
      <c r="S63" s="1388"/>
      <c r="T63" s="1381" t="s">
        <v>1306</v>
      </c>
      <c r="U63" s="1452"/>
      <c r="V63" s="1989"/>
      <c r="W63" s="1990"/>
      <c r="X63" s="1959"/>
      <c r="Y63" s="1955"/>
      <c r="Z63" s="1957"/>
      <c r="AA63" s="1637"/>
      <c r="AB63" s="1637"/>
      <c r="AC63" s="1637"/>
      <c r="AD63" s="1637"/>
      <c r="AE63" s="1637"/>
    </row>
    <row r="64" spans="1:31" s="1375" customFormat="1" ht="48" x14ac:dyDescent="0.2">
      <c r="A64" s="1983"/>
      <c r="B64" s="1971"/>
      <c r="C64" s="1395" t="s">
        <v>1294</v>
      </c>
      <c r="D64" s="1368" t="s">
        <v>1299</v>
      </c>
      <c r="E64" s="1121">
        <v>6000000</v>
      </c>
      <c r="F64" s="1361"/>
      <c r="G64" s="1374"/>
      <c r="H64" s="1361" t="s">
        <v>65</v>
      </c>
      <c r="I64" s="1361"/>
      <c r="J64" s="1360" t="s">
        <v>12</v>
      </c>
      <c r="K64" s="1363" t="s">
        <v>12</v>
      </c>
      <c r="L64" s="1360" t="s">
        <v>13</v>
      </c>
      <c r="M64" s="1360" t="s">
        <v>14</v>
      </c>
      <c r="N64" s="1363" t="s">
        <v>13</v>
      </c>
      <c r="O64" s="1363" t="s">
        <v>13</v>
      </c>
      <c r="P64" s="1342"/>
      <c r="Q64" s="1359" t="s">
        <v>193</v>
      </c>
      <c r="R64" s="1381"/>
      <c r="S64" s="1388"/>
      <c r="T64" s="1380"/>
      <c r="U64" s="1452"/>
      <c r="V64" s="1989"/>
      <c r="W64" s="1990"/>
      <c r="X64" s="1959"/>
      <c r="Y64" s="1955"/>
      <c r="Z64" s="1957"/>
      <c r="AA64" s="1637"/>
      <c r="AB64" s="1637"/>
      <c r="AC64" s="1637"/>
      <c r="AD64" s="1637"/>
      <c r="AE64" s="1637"/>
    </row>
    <row r="65" spans="1:31" s="1375" customFormat="1" ht="48" x14ac:dyDescent="0.2">
      <c r="A65" s="1983"/>
      <c r="B65" s="1971"/>
      <c r="C65" s="1395" t="s">
        <v>1294</v>
      </c>
      <c r="D65" s="1368" t="s">
        <v>1299</v>
      </c>
      <c r="E65" s="1121">
        <v>6000000</v>
      </c>
      <c r="F65" s="1361"/>
      <c r="G65" s="1374"/>
      <c r="H65" s="1361" t="s">
        <v>65</v>
      </c>
      <c r="I65" s="1361"/>
      <c r="J65" s="1360" t="s">
        <v>9</v>
      </c>
      <c r="K65" s="1363" t="s">
        <v>9</v>
      </c>
      <c r="L65" s="1606" t="s">
        <v>10</v>
      </c>
      <c r="M65" s="1360" t="s">
        <v>11</v>
      </c>
      <c r="N65" s="1363" t="s">
        <v>10</v>
      </c>
      <c r="O65" s="1363" t="s">
        <v>10</v>
      </c>
      <c r="P65" s="1342"/>
      <c r="Q65" s="1359" t="s">
        <v>193</v>
      </c>
      <c r="R65" s="1381"/>
      <c r="S65" s="1388"/>
      <c r="T65" s="1380"/>
      <c r="U65" s="1452"/>
      <c r="V65" s="1989"/>
      <c r="W65" s="1990"/>
      <c r="X65" s="1959"/>
      <c r="Y65" s="1955"/>
      <c r="Z65" s="1957"/>
      <c r="AA65" s="1637"/>
      <c r="AB65" s="1637"/>
      <c r="AC65" s="1637"/>
      <c r="AD65" s="1637"/>
      <c r="AE65" s="1637"/>
    </row>
    <row r="66" spans="1:31" s="1375" customFormat="1" ht="25.5" customHeight="1" x14ac:dyDescent="0.2">
      <c r="A66" s="1983"/>
      <c r="B66" s="1971"/>
      <c r="C66" s="1395" t="s">
        <v>1294</v>
      </c>
      <c r="D66" s="1368" t="s">
        <v>1299</v>
      </c>
      <c r="E66" s="1121">
        <v>5000000</v>
      </c>
      <c r="F66" s="1361"/>
      <c r="G66" s="1374"/>
      <c r="H66" s="1361" t="s">
        <v>65</v>
      </c>
      <c r="I66" s="1361"/>
      <c r="J66" s="1360" t="s">
        <v>7</v>
      </c>
      <c r="K66" s="1363" t="s">
        <v>7</v>
      </c>
      <c r="L66" s="1360" t="s">
        <v>8</v>
      </c>
      <c r="M66" s="1360" t="s">
        <v>9</v>
      </c>
      <c r="N66" s="1363" t="s">
        <v>8</v>
      </c>
      <c r="O66" s="1363" t="s">
        <v>8</v>
      </c>
      <c r="P66" s="1342"/>
      <c r="Q66" s="1359" t="s">
        <v>193</v>
      </c>
      <c r="R66" s="1381"/>
      <c r="S66" s="1388"/>
      <c r="T66" s="1380"/>
      <c r="U66" s="1452"/>
      <c r="V66" s="1989"/>
      <c r="W66" s="1990"/>
      <c r="X66" s="1959"/>
      <c r="Y66" s="1955"/>
      <c r="Z66" s="1957"/>
      <c r="AA66" s="1637"/>
      <c r="AB66" s="1637"/>
      <c r="AC66" s="1637"/>
      <c r="AD66" s="1637"/>
      <c r="AE66" s="1637"/>
    </row>
    <row r="67" spans="1:31" s="1375" customFormat="1" ht="25.5" customHeight="1" x14ac:dyDescent="0.2">
      <c r="A67" s="1983"/>
      <c r="B67" s="1971"/>
      <c r="C67" s="1395" t="s">
        <v>1294</v>
      </c>
      <c r="D67" s="1368" t="s">
        <v>1299</v>
      </c>
      <c r="E67" s="1121">
        <v>9600000</v>
      </c>
      <c r="F67" s="1361"/>
      <c r="G67" s="1374"/>
      <c r="H67" s="1361" t="s">
        <v>65</v>
      </c>
      <c r="I67" s="1361"/>
      <c r="J67" s="1360" t="s">
        <v>8</v>
      </c>
      <c r="K67" s="1363" t="s">
        <v>8</v>
      </c>
      <c r="L67" s="1360" t="s">
        <v>9</v>
      </c>
      <c r="M67" s="1606" t="s">
        <v>10</v>
      </c>
      <c r="N67" s="1363" t="s">
        <v>9</v>
      </c>
      <c r="O67" s="1363" t="s">
        <v>9</v>
      </c>
      <c r="P67" s="1342"/>
      <c r="Q67" s="1359" t="s">
        <v>193</v>
      </c>
      <c r="R67" s="1381"/>
      <c r="S67" s="1388"/>
      <c r="T67" s="1380"/>
      <c r="U67" s="1452"/>
      <c r="V67" s="1989"/>
      <c r="W67" s="1990"/>
      <c r="X67" s="1959"/>
      <c r="Y67" s="1955"/>
      <c r="Z67" s="1957"/>
      <c r="AA67" s="1637"/>
      <c r="AB67" s="1637"/>
      <c r="AC67" s="1637"/>
      <c r="AD67" s="1637"/>
      <c r="AE67" s="1637"/>
    </row>
    <row r="68" spans="1:31" s="1375" customFormat="1" ht="25.5" customHeight="1" x14ac:dyDescent="0.2">
      <c r="A68" s="1983"/>
      <c r="B68" s="1971"/>
      <c r="C68" s="1395" t="s">
        <v>1294</v>
      </c>
      <c r="D68" s="1368" t="s">
        <v>1299</v>
      </c>
      <c r="E68" s="1121">
        <v>25600000</v>
      </c>
      <c r="F68" s="1361"/>
      <c r="G68" s="1374"/>
      <c r="H68" s="1361" t="s">
        <v>65</v>
      </c>
      <c r="I68" s="1361"/>
      <c r="J68" s="1360" t="s">
        <v>10</v>
      </c>
      <c r="K68" s="1363" t="s">
        <v>10</v>
      </c>
      <c r="L68" s="1606" t="s">
        <v>11</v>
      </c>
      <c r="M68" s="1360" t="s">
        <v>12</v>
      </c>
      <c r="N68" s="1363" t="s">
        <v>11</v>
      </c>
      <c r="O68" s="1363" t="s">
        <v>11</v>
      </c>
      <c r="P68" s="1342"/>
      <c r="Q68" s="1359" t="s">
        <v>193</v>
      </c>
      <c r="R68" s="1381"/>
      <c r="S68" s="1388"/>
      <c r="T68" s="1380"/>
      <c r="U68" s="1452"/>
      <c r="V68" s="1989"/>
      <c r="W68" s="1990"/>
      <c r="X68" s="1959"/>
      <c r="Y68" s="1955"/>
      <c r="Z68" s="1957"/>
      <c r="AA68" s="1637"/>
      <c r="AB68" s="1637"/>
      <c r="AC68" s="1637"/>
      <c r="AD68" s="1637"/>
      <c r="AE68" s="1637"/>
    </row>
    <row r="69" spans="1:31" s="1375" customFormat="1" ht="25.5" customHeight="1" x14ac:dyDescent="0.2">
      <c r="A69" s="1983"/>
      <c r="B69" s="1971"/>
      <c r="C69" s="1395" t="s">
        <v>1294</v>
      </c>
      <c r="D69" s="1368" t="s">
        <v>1299</v>
      </c>
      <c r="E69" s="1121">
        <v>12800000</v>
      </c>
      <c r="F69" s="1361"/>
      <c r="G69" s="1374"/>
      <c r="H69" s="1361" t="s">
        <v>65</v>
      </c>
      <c r="I69" s="1361"/>
      <c r="J69" s="1360" t="s">
        <v>12</v>
      </c>
      <c r="K69" s="1363" t="s">
        <v>12</v>
      </c>
      <c r="L69" s="1360" t="s">
        <v>13</v>
      </c>
      <c r="M69" s="1360" t="s">
        <v>14</v>
      </c>
      <c r="N69" s="1363" t="s">
        <v>13</v>
      </c>
      <c r="O69" s="1363" t="s">
        <v>13</v>
      </c>
      <c r="P69" s="1342"/>
      <c r="Q69" s="1359" t="s">
        <v>193</v>
      </c>
      <c r="R69" s="1381"/>
      <c r="S69" s="1388"/>
      <c r="T69" s="1380"/>
      <c r="U69" s="1452"/>
      <c r="V69" s="1989"/>
      <c r="W69" s="1990"/>
      <c r="X69" s="1959"/>
      <c r="Y69" s="1955"/>
      <c r="Z69" s="1957"/>
      <c r="AA69" s="1637"/>
      <c r="AB69" s="1637"/>
      <c r="AC69" s="1637"/>
      <c r="AD69" s="1637"/>
      <c r="AE69" s="1637"/>
    </row>
    <row r="70" spans="1:31" s="1375" customFormat="1" ht="25.5" customHeight="1" x14ac:dyDescent="0.2">
      <c r="A70" s="1983"/>
      <c r="B70" s="1971"/>
      <c r="C70" s="1395" t="s">
        <v>1294</v>
      </c>
      <c r="D70" s="1368" t="s">
        <v>1299</v>
      </c>
      <c r="E70" s="1121">
        <v>12800000</v>
      </c>
      <c r="F70" s="1361"/>
      <c r="G70" s="1374"/>
      <c r="H70" s="1361" t="s">
        <v>65</v>
      </c>
      <c r="I70" s="1361"/>
      <c r="J70" s="1360" t="s">
        <v>11</v>
      </c>
      <c r="K70" s="1363" t="s">
        <v>11</v>
      </c>
      <c r="L70" s="1606" t="s">
        <v>12</v>
      </c>
      <c r="M70" s="1360" t="s">
        <v>13</v>
      </c>
      <c r="N70" s="1363" t="s">
        <v>12</v>
      </c>
      <c r="O70" s="1363" t="s">
        <v>12</v>
      </c>
      <c r="P70" s="1342"/>
      <c r="Q70" s="1359" t="s">
        <v>193</v>
      </c>
      <c r="R70" s="1381"/>
      <c r="S70" s="1388"/>
      <c r="T70" s="1380"/>
      <c r="U70" s="1452"/>
      <c r="V70" s="1989"/>
      <c r="W70" s="1990"/>
      <c r="X70" s="1959"/>
      <c r="Y70" s="1955"/>
      <c r="Z70" s="1957"/>
      <c r="AA70" s="1637"/>
      <c r="AB70" s="1637"/>
      <c r="AC70" s="1637"/>
      <c r="AD70" s="1637"/>
      <c r="AE70" s="1637"/>
    </row>
    <row r="71" spans="1:31" s="1375" customFormat="1" ht="25.5" customHeight="1" x14ac:dyDescent="0.2">
      <c r="A71" s="1983"/>
      <c r="B71" s="1971"/>
      <c r="C71" s="1395" t="s">
        <v>1294</v>
      </c>
      <c r="D71" s="1368" t="s">
        <v>1299</v>
      </c>
      <c r="E71" s="1121">
        <v>6400000</v>
      </c>
      <c r="F71" s="1361"/>
      <c r="G71" s="1374"/>
      <c r="H71" s="1361" t="s">
        <v>65</v>
      </c>
      <c r="I71" s="1361"/>
      <c r="J71" s="1360" t="s">
        <v>11</v>
      </c>
      <c r="K71" s="1363" t="s">
        <v>11</v>
      </c>
      <c r="L71" s="1606" t="s">
        <v>12</v>
      </c>
      <c r="M71" s="1360" t="s">
        <v>13</v>
      </c>
      <c r="N71" s="1363" t="s">
        <v>12</v>
      </c>
      <c r="O71" s="1363" t="s">
        <v>12</v>
      </c>
      <c r="P71" s="1342"/>
      <c r="Q71" s="1359" t="s">
        <v>193</v>
      </c>
      <c r="R71" s="1381"/>
      <c r="S71" s="1388"/>
      <c r="T71" s="1380"/>
      <c r="U71" s="1452"/>
      <c r="V71" s="1989"/>
      <c r="W71" s="1990"/>
      <c r="X71" s="1959"/>
      <c r="Y71" s="1955"/>
      <c r="Z71" s="1957"/>
      <c r="AA71" s="1637"/>
      <c r="AB71" s="1637"/>
      <c r="AC71" s="1637"/>
      <c r="AD71" s="1637"/>
      <c r="AE71" s="1637"/>
    </row>
    <row r="72" spans="1:31" s="1375" customFormat="1" ht="25.5" customHeight="1" x14ac:dyDescent="0.2">
      <c r="A72" s="1983"/>
      <c r="B72" s="1971"/>
      <c r="C72" s="1395" t="s">
        <v>1294</v>
      </c>
      <c r="D72" s="1368" t="s">
        <v>1299</v>
      </c>
      <c r="E72" s="1121">
        <v>12800000</v>
      </c>
      <c r="F72" s="1361"/>
      <c r="G72" s="1374"/>
      <c r="H72" s="1361" t="s">
        <v>65</v>
      </c>
      <c r="I72" s="1361"/>
      <c r="J72" s="1360" t="s">
        <v>12</v>
      </c>
      <c r="K72" s="1363" t="s">
        <v>12</v>
      </c>
      <c r="L72" s="1360" t="s">
        <v>13</v>
      </c>
      <c r="M72" s="1360" t="s">
        <v>14</v>
      </c>
      <c r="N72" s="1363" t="s">
        <v>13</v>
      </c>
      <c r="O72" s="1363" t="s">
        <v>13</v>
      </c>
      <c r="P72" s="1342"/>
      <c r="Q72" s="1359" t="s">
        <v>193</v>
      </c>
      <c r="R72" s="1381"/>
      <c r="S72" s="1388"/>
      <c r="T72" s="1380"/>
      <c r="U72" s="1452"/>
      <c r="V72" s="1989"/>
      <c r="W72" s="1990"/>
      <c r="X72" s="1959"/>
      <c r="Y72" s="1955"/>
      <c r="Z72" s="1957"/>
      <c r="AA72" s="1637"/>
      <c r="AB72" s="1637"/>
      <c r="AC72" s="1637"/>
      <c r="AD72" s="1637"/>
      <c r="AE72" s="1637"/>
    </row>
    <row r="73" spans="1:31" s="1375" customFormat="1" ht="25.5" customHeight="1" x14ac:dyDescent="0.2">
      <c r="A73" s="1983"/>
      <c r="B73" s="1971"/>
      <c r="C73" s="1395" t="s">
        <v>1294</v>
      </c>
      <c r="D73" s="1368" t="s">
        <v>1299</v>
      </c>
      <c r="E73" s="1121">
        <v>19200000</v>
      </c>
      <c r="F73" s="1361"/>
      <c r="G73" s="1374"/>
      <c r="H73" s="1361" t="s">
        <v>65</v>
      </c>
      <c r="I73" s="1361"/>
      <c r="J73" s="1360" t="s">
        <v>12</v>
      </c>
      <c r="K73" s="1363" t="s">
        <v>12</v>
      </c>
      <c r="L73" s="1360" t="s">
        <v>13</v>
      </c>
      <c r="M73" s="1360" t="s">
        <v>14</v>
      </c>
      <c r="N73" s="1363" t="s">
        <v>13</v>
      </c>
      <c r="O73" s="1363" t="s">
        <v>13</v>
      </c>
      <c r="P73" s="1342"/>
      <c r="Q73" s="1359" t="s">
        <v>193</v>
      </c>
      <c r="R73" s="1381"/>
      <c r="S73" s="1388"/>
      <c r="T73" s="1380"/>
      <c r="U73" s="1452"/>
      <c r="V73" s="1989"/>
      <c r="W73" s="1990"/>
      <c r="X73" s="1959"/>
      <c r="Y73" s="1955"/>
      <c r="Z73" s="1957"/>
      <c r="AA73" s="1637"/>
      <c r="AB73" s="1637"/>
      <c r="AC73" s="1637"/>
      <c r="AD73" s="1637"/>
      <c r="AE73" s="1637"/>
    </row>
    <row r="74" spans="1:31" s="1375" customFormat="1" ht="25.5" customHeight="1" x14ac:dyDescent="0.2">
      <c r="A74" s="1983"/>
      <c r="B74" s="1971"/>
      <c r="C74" s="1395" t="s">
        <v>1294</v>
      </c>
      <c r="D74" s="1368" t="s">
        <v>1299</v>
      </c>
      <c r="E74" s="1121">
        <v>19200000</v>
      </c>
      <c r="F74" s="1361"/>
      <c r="G74" s="1374"/>
      <c r="H74" s="1361" t="s">
        <v>65</v>
      </c>
      <c r="I74" s="1361"/>
      <c r="J74" s="1360" t="s">
        <v>12</v>
      </c>
      <c r="K74" s="1363" t="s">
        <v>12</v>
      </c>
      <c r="L74" s="1360" t="s">
        <v>13</v>
      </c>
      <c r="M74" s="1360" t="s">
        <v>14</v>
      </c>
      <c r="N74" s="1363" t="s">
        <v>13</v>
      </c>
      <c r="O74" s="1363" t="s">
        <v>13</v>
      </c>
      <c r="P74" s="1342"/>
      <c r="Q74" s="1359" t="s">
        <v>193</v>
      </c>
      <c r="R74" s="1381"/>
      <c r="S74" s="1388"/>
      <c r="T74" s="1380"/>
      <c r="U74" s="1452"/>
      <c r="V74" s="1989"/>
      <c r="W74" s="1990"/>
      <c r="X74" s="1959"/>
      <c r="Y74" s="1955"/>
      <c r="Z74" s="1957"/>
      <c r="AA74" s="1637"/>
      <c r="AB74" s="1637"/>
      <c r="AC74" s="1637"/>
      <c r="AD74" s="1637"/>
      <c r="AE74" s="1637"/>
    </row>
    <row r="75" spans="1:31" s="1375" customFormat="1" ht="25.5" customHeight="1" x14ac:dyDescent="0.2">
      <c r="A75" s="1983"/>
      <c r="B75" s="1971"/>
      <c r="C75" s="1395" t="s">
        <v>1294</v>
      </c>
      <c r="D75" s="1368" t="s">
        <v>1299</v>
      </c>
      <c r="E75" s="1121">
        <v>25600000</v>
      </c>
      <c r="F75" s="1361"/>
      <c r="G75" s="1374"/>
      <c r="H75" s="1361" t="s">
        <v>65</v>
      </c>
      <c r="I75" s="1361"/>
      <c r="J75" s="1360" t="s">
        <v>7</v>
      </c>
      <c r="K75" s="1363" t="s">
        <v>7</v>
      </c>
      <c r="L75" s="1360" t="s">
        <v>8</v>
      </c>
      <c r="M75" s="1360" t="s">
        <v>9</v>
      </c>
      <c r="N75" s="1363" t="s">
        <v>8</v>
      </c>
      <c r="O75" s="1363" t="s">
        <v>8</v>
      </c>
      <c r="P75" s="1342"/>
      <c r="Q75" s="1359" t="s">
        <v>193</v>
      </c>
      <c r="R75" s="1381"/>
      <c r="S75" s="1388"/>
      <c r="T75" s="1380"/>
      <c r="U75" s="1452"/>
      <c r="V75" s="1989"/>
      <c r="W75" s="1990"/>
      <c r="X75" s="1959"/>
      <c r="Y75" s="1955"/>
      <c r="Z75" s="1957"/>
      <c r="AA75" s="1637"/>
      <c r="AB75" s="1637"/>
      <c r="AC75" s="1637"/>
      <c r="AD75" s="1637"/>
      <c r="AE75" s="1637"/>
    </row>
    <row r="76" spans="1:31" s="1375" customFormat="1" ht="25.5" customHeight="1" x14ac:dyDescent="0.2">
      <c r="A76" s="1983"/>
      <c r="B76" s="1971"/>
      <c r="C76" s="1395" t="s">
        <v>1294</v>
      </c>
      <c r="D76" s="1368" t="s">
        <v>1299</v>
      </c>
      <c r="E76" s="1121">
        <v>25600000</v>
      </c>
      <c r="F76" s="1361"/>
      <c r="G76" s="1374"/>
      <c r="H76" s="1361" t="s">
        <v>65</v>
      </c>
      <c r="I76" s="1361"/>
      <c r="J76" s="1360" t="s">
        <v>7</v>
      </c>
      <c r="K76" s="1363" t="s">
        <v>7</v>
      </c>
      <c r="L76" s="1360" t="s">
        <v>8</v>
      </c>
      <c r="M76" s="1360" t="s">
        <v>9</v>
      </c>
      <c r="N76" s="1363" t="s">
        <v>8</v>
      </c>
      <c r="O76" s="1363" t="s">
        <v>8</v>
      </c>
      <c r="P76" s="1342"/>
      <c r="Q76" s="1359" t="s">
        <v>193</v>
      </c>
      <c r="R76" s="1381"/>
      <c r="S76" s="1388"/>
      <c r="T76" s="1380"/>
      <c r="U76" s="1452"/>
      <c r="V76" s="1989"/>
      <c r="W76" s="1990"/>
      <c r="X76" s="1959"/>
      <c r="Y76" s="1955"/>
      <c r="Z76" s="1957"/>
      <c r="AA76" s="1637"/>
      <c r="AB76" s="1637"/>
      <c r="AC76" s="1637"/>
      <c r="AD76" s="1637"/>
      <c r="AE76" s="1637"/>
    </row>
    <row r="77" spans="1:31" s="1375" customFormat="1" ht="25.5" customHeight="1" x14ac:dyDescent="0.2">
      <c r="A77" s="1983"/>
      <c r="B77" s="1971"/>
      <c r="C77" s="1395" t="s">
        <v>1294</v>
      </c>
      <c r="D77" s="1368" t="s">
        <v>1299</v>
      </c>
      <c r="E77" s="1121">
        <v>6400000</v>
      </c>
      <c r="F77" s="1361"/>
      <c r="G77" s="1374"/>
      <c r="H77" s="1361" t="s">
        <v>65</v>
      </c>
      <c r="I77" s="1361"/>
      <c r="J77" s="1360" t="s">
        <v>10</v>
      </c>
      <c r="K77" s="1363" t="s">
        <v>10</v>
      </c>
      <c r="L77" s="1606" t="s">
        <v>11</v>
      </c>
      <c r="M77" s="1360" t="s">
        <v>12</v>
      </c>
      <c r="N77" s="1363" t="s">
        <v>11</v>
      </c>
      <c r="O77" s="1363" t="s">
        <v>11</v>
      </c>
      <c r="P77" s="1342"/>
      <c r="Q77" s="1359" t="s">
        <v>193</v>
      </c>
      <c r="R77" s="1381"/>
      <c r="S77" s="1388"/>
      <c r="T77" s="1380"/>
      <c r="U77" s="1452"/>
      <c r="V77" s="1989"/>
      <c r="W77" s="1990"/>
      <c r="X77" s="1959"/>
      <c r="Y77" s="1955"/>
      <c r="Z77" s="1957"/>
      <c r="AA77" s="1637"/>
      <c r="AB77" s="1637"/>
      <c r="AC77" s="1637"/>
      <c r="AD77" s="1637"/>
      <c r="AE77" s="1637"/>
    </row>
    <row r="78" spans="1:31" s="1375" customFormat="1" ht="25.5" customHeight="1" x14ac:dyDescent="0.2">
      <c r="A78" s="1983"/>
      <c r="B78" s="1971"/>
      <c r="C78" s="1395" t="s">
        <v>1294</v>
      </c>
      <c r="D78" s="1368" t="s">
        <v>1299</v>
      </c>
      <c r="E78" s="1121">
        <v>12500000</v>
      </c>
      <c r="F78" s="1361"/>
      <c r="G78" s="1374"/>
      <c r="H78" s="1361" t="s">
        <v>65</v>
      </c>
      <c r="I78" s="1361"/>
      <c r="J78" s="1360" t="s">
        <v>10</v>
      </c>
      <c r="K78" s="1363" t="s">
        <v>10</v>
      </c>
      <c r="L78" s="1606" t="s">
        <v>11</v>
      </c>
      <c r="M78" s="1360" t="s">
        <v>12</v>
      </c>
      <c r="N78" s="1363" t="s">
        <v>11</v>
      </c>
      <c r="O78" s="1363" t="s">
        <v>11</v>
      </c>
      <c r="P78" s="1342"/>
      <c r="Q78" s="1359" t="s">
        <v>193</v>
      </c>
      <c r="R78" s="1381"/>
      <c r="S78" s="1388"/>
      <c r="T78" s="1380"/>
      <c r="U78" s="1452"/>
      <c r="V78" s="1989"/>
      <c r="W78" s="1990"/>
      <c r="X78" s="1959"/>
      <c r="Y78" s="1955"/>
      <c r="Z78" s="1957"/>
      <c r="AA78" s="1637"/>
      <c r="AB78" s="1637"/>
      <c r="AC78" s="1637"/>
      <c r="AD78" s="1637"/>
      <c r="AE78" s="1637"/>
    </row>
    <row r="79" spans="1:31" s="1375" customFormat="1" ht="25.5" customHeight="1" x14ac:dyDescent="0.2">
      <c r="A79" s="1983"/>
      <c r="B79" s="1971"/>
      <c r="C79" s="1395" t="s">
        <v>1294</v>
      </c>
      <c r="D79" s="1368" t="s">
        <v>1299</v>
      </c>
      <c r="E79" s="1121">
        <v>12000000</v>
      </c>
      <c r="F79" s="1361"/>
      <c r="G79" s="1374"/>
      <c r="H79" s="1361" t="s">
        <v>65</v>
      </c>
      <c r="I79" s="1361"/>
      <c r="J79" s="1360" t="s">
        <v>10</v>
      </c>
      <c r="K79" s="1363" t="s">
        <v>10</v>
      </c>
      <c r="L79" s="1606" t="s">
        <v>11</v>
      </c>
      <c r="M79" s="1360" t="s">
        <v>12</v>
      </c>
      <c r="N79" s="1363" t="s">
        <v>11</v>
      </c>
      <c r="O79" s="1363" t="s">
        <v>11</v>
      </c>
      <c r="P79" s="1342"/>
      <c r="Q79" s="1359" t="s">
        <v>193</v>
      </c>
      <c r="R79" s="1381"/>
      <c r="S79" s="1388"/>
      <c r="T79" s="1380"/>
      <c r="U79" s="1452"/>
      <c r="V79" s="1989"/>
      <c r="W79" s="1990"/>
      <c r="X79" s="1959"/>
      <c r="Y79" s="1955"/>
      <c r="Z79" s="1957"/>
      <c r="AA79" s="1637"/>
      <c r="AB79" s="1637"/>
      <c r="AC79" s="1637"/>
      <c r="AD79" s="1637"/>
      <c r="AE79" s="1637"/>
    </row>
    <row r="80" spans="1:31" s="1375" customFormat="1" ht="25.5" customHeight="1" x14ac:dyDescent="0.2">
      <c r="A80" s="1983"/>
      <c r="B80" s="1971"/>
      <c r="C80" s="1395" t="s">
        <v>1294</v>
      </c>
      <c r="D80" s="1368" t="s">
        <v>1299</v>
      </c>
      <c r="E80" s="1121">
        <v>2230000</v>
      </c>
      <c r="F80" s="1361"/>
      <c r="G80" s="1374"/>
      <c r="H80" s="1361" t="s">
        <v>65</v>
      </c>
      <c r="I80" s="1361"/>
      <c r="J80" s="1360" t="s">
        <v>10</v>
      </c>
      <c r="K80" s="1363" t="s">
        <v>10</v>
      </c>
      <c r="L80" s="1606" t="s">
        <v>11</v>
      </c>
      <c r="M80" s="1360" t="s">
        <v>12</v>
      </c>
      <c r="N80" s="1363" t="s">
        <v>11</v>
      </c>
      <c r="O80" s="1363" t="s">
        <v>11</v>
      </c>
      <c r="P80" s="1342"/>
      <c r="Q80" s="1359" t="s">
        <v>193</v>
      </c>
      <c r="R80" s="1381"/>
      <c r="S80" s="1388"/>
      <c r="T80" s="1380"/>
      <c r="U80" s="1452"/>
      <c r="V80" s="1989"/>
      <c r="W80" s="1990"/>
      <c r="X80" s="1959"/>
      <c r="Y80" s="1955"/>
      <c r="Z80" s="1957"/>
      <c r="AA80" s="1637"/>
      <c r="AB80" s="1637"/>
      <c r="AC80" s="1637"/>
      <c r="AD80" s="1637"/>
      <c r="AE80" s="1637"/>
    </row>
    <row r="81" spans="1:31" s="1375" customFormat="1" ht="25.5" customHeight="1" x14ac:dyDescent="0.2">
      <c r="A81" s="1983"/>
      <c r="B81" s="1971"/>
      <c r="C81" s="1395" t="s">
        <v>1294</v>
      </c>
      <c r="D81" s="1368" t="s">
        <v>1299</v>
      </c>
      <c r="E81" s="1121">
        <v>10800000</v>
      </c>
      <c r="F81" s="1361"/>
      <c r="G81" s="1374"/>
      <c r="H81" s="1361" t="s">
        <v>65</v>
      </c>
      <c r="I81" s="1361"/>
      <c r="J81" s="1360" t="s">
        <v>12</v>
      </c>
      <c r="K81" s="1363" t="s">
        <v>12</v>
      </c>
      <c r="L81" s="1360" t="s">
        <v>13</v>
      </c>
      <c r="M81" s="1360" t="s">
        <v>14</v>
      </c>
      <c r="N81" s="1363" t="s">
        <v>13</v>
      </c>
      <c r="O81" s="1363" t="s">
        <v>13</v>
      </c>
      <c r="P81" s="1342"/>
      <c r="Q81" s="1359" t="s">
        <v>193</v>
      </c>
      <c r="R81" s="1381"/>
      <c r="S81" s="1388"/>
      <c r="T81" s="1380"/>
      <c r="U81" s="1452"/>
      <c r="V81" s="1989"/>
      <c r="W81" s="1990"/>
      <c r="X81" s="1959"/>
      <c r="Y81" s="1955"/>
      <c r="Z81" s="1957"/>
      <c r="AA81" s="1637"/>
      <c r="AB81" s="1637"/>
      <c r="AC81" s="1637"/>
      <c r="AD81" s="1637"/>
      <c r="AE81" s="1637"/>
    </row>
    <row r="82" spans="1:31" s="1375" customFormat="1" ht="25.5" customHeight="1" x14ac:dyDescent="0.2">
      <c r="A82" s="1983"/>
      <c r="B82" s="1971"/>
      <c r="C82" s="1395" t="s">
        <v>1294</v>
      </c>
      <c r="D82" s="1368" t="s">
        <v>1299</v>
      </c>
      <c r="E82" s="1121">
        <v>4200000</v>
      </c>
      <c r="F82" s="1361"/>
      <c r="G82" s="1374"/>
      <c r="H82" s="1361" t="s">
        <v>65</v>
      </c>
      <c r="I82" s="1361"/>
      <c r="J82" s="1360" t="s">
        <v>12</v>
      </c>
      <c r="K82" s="1363" t="s">
        <v>12</v>
      </c>
      <c r="L82" s="1360" t="s">
        <v>13</v>
      </c>
      <c r="M82" s="1360" t="s">
        <v>14</v>
      </c>
      <c r="N82" s="1363" t="s">
        <v>13</v>
      </c>
      <c r="O82" s="1363" t="s">
        <v>13</v>
      </c>
      <c r="P82" s="1342"/>
      <c r="Q82" s="1359" t="s">
        <v>193</v>
      </c>
      <c r="R82" s="1381"/>
      <c r="S82" s="1388"/>
      <c r="T82" s="1380"/>
      <c r="U82" s="1452"/>
      <c r="V82" s="1989"/>
      <c r="W82" s="1990"/>
      <c r="X82" s="1959"/>
      <c r="Y82" s="1955"/>
      <c r="Z82" s="1957"/>
      <c r="AA82" s="1637"/>
      <c r="AB82" s="1637"/>
      <c r="AC82" s="1637"/>
      <c r="AD82" s="1637"/>
      <c r="AE82" s="1637"/>
    </row>
    <row r="83" spans="1:31" s="1375" customFormat="1" ht="25.5" customHeight="1" x14ac:dyDescent="0.2">
      <c r="A83" s="1983"/>
      <c r="B83" s="1971"/>
      <c r="C83" s="1395" t="s">
        <v>1294</v>
      </c>
      <c r="D83" s="1368" t="s">
        <v>1299</v>
      </c>
      <c r="E83" s="1121">
        <v>4800000</v>
      </c>
      <c r="F83" s="1361"/>
      <c r="G83" s="1374"/>
      <c r="H83" s="1361" t="s">
        <v>65</v>
      </c>
      <c r="I83" s="1361"/>
      <c r="J83" s="1360" t="s">
        <v>6</v>
      </c>
      <c r="K83" s="1363" t="s">
        <v>6</v>
      </c>
      <c r="L83" s="1360" t="s">
        <v>7</v>
      </c>
      <c r="M83" s="1360" t="s">
        <v>8</v>
      </c>
      <c r="N83" s="1363" t="s">
        <v>7</v>
      </c>
      <c r="O83" s="1363" t="s">
        <v>7</v>
      </c>
      <c r="P83" s="1342"/>
      <c r="Q83" s="1359" t="s">
        <v>1039</v>
      </c>
      <c r="R83" s="1381" t="s">
        <v>1301</v>
      </c>
      <c r="S83" s="1388"/>
      <c r="T83" s="1381" t="s">
        <v>1301</v>
      </c>
      <c r="U83" s="1452"/>
      <c r="V83" s="1989"/>
      <c r="W83" s="1990"/>
      <c r="X83" s="1959"/>
      <c r="Y83" s="1955"/>
      <c r="Z83" s="1957"/>
      <c r="AA83" s="1637"/>
      <c r="AB83" s="1637"/>
      <c r="AC83" s="1637"/>
      <c r="AD83" s="1637"/>
      <c r="AE83" s="1637"/>
    </row>
    <row r="84" spans="1:31" s="1375" customFormat="1" ht="25.5" customHeight="1" x14ac:dyDescent="0.2">
      <c r="A84" s="1983"/>
      <c r="B84" s="1971"/>
      <c r="C84" s="1395" t="s">
        <v>1294</v>
      </c>
      <c r="D84" s="1368" t="s">
        <v>1299</v>
      </c>
      <c r="E84" s="1121">
        <v>4800000</v>
      </c>
      <c r="F84" s="1361"/>
      <c r="G84" s="1374"/>
      <c r="H84" s="1361" t="s">
        <v>65</v>
      </c>
      <c r="I84" s="1361"/>
      <c r="J84" s="1360" t="s">
        <v>6</v>
      </c>
      <c r="K84" s="1363" t="s">
        <v>6</v>
      </c>
      <c r="L84" s="1360" t="s">
        <v>7</v>
      </c>
      <c r="M84" s="1360" t="s">
        <v>8</v>
      </c>
      <c r="N84" s="1363" t="s">
        <v>7</v>
      </c>
      <c r="O84" s="1363" t="s">
        <v>7</v>
      </c>
      <c r="P84" s="1342"/>
      <c r="Q84" s="1359" t="s">
        <v>1039</v>
      </c>
      <c r="R84" s="1381" t="s">
        <v>1301</v>
      </c>
      <c r="S84" s="1388"/>
      <c r="T84" s="1381" t="s">
        <v>1301</v>
      </c>
      <c r="U84" s="1452"/>
      <c r="V84" s="1989"/>
      <c r="W84" s="1990"/>
      <c r="X84" s="1959"/>
      <c r="Y84" s="1955"/>
      <c r="Z84" s="1957"/>
      <c r="AA84" s="1637"/>
      <c r="AB84" s="1637"/>
      <c r="AC84" s="1637"/>
      <c r="AD84" s="1637"/>
      <c r="AE84" s="1637"/>
    </row>
    <row r="85" spans="1:31" s="1375" customFormat="1" ht="25.5" customHeight="1" x14ac:dyDescent="0.2">
      <c r="A85" s="1983"/>
      <c r="B85" s="1971"/>
      <c r="C85" s="1395" t="s">
        <v>1294</v>
      </c>
      <c r="D85" s="1368" t="s">
        <v>1299</v>
      </c>
      <c r="E85" s="1121">
        <v>6400000</v>
      </c>
      <c r="F85" s="1361"/>
      <c r="G85" s="1374"/>
      <c r="H85" s="1361" t="s">
        <v>65</v>
      </c>
      <c r="I85" s="1361"/>
      <c r="J85" s="1360" t="s">
        <v>7</v>
      </c>
      <c r="K85" s="1363" t="s">
        <v>7</v>
      </c>
      <c r="L85" s="1360" t="s">
        <v>8</v>
      </c>
      <c r="M85" s="1360" t="s">
        <v>9</v>
      </c>
      <c r="N85" s="1363" t="s">
        <v>8</v>
      </c>
      <c r="O85" s="1363" t="s">
        <v>8</v>
      </c>
      <c r="P85" s="1342"/>
      <c r="Q85" s="1359" t="s">
        <v>193</v>
      </c>
      <c r="R85" s="1381"/>
      <c r="S85" s="1388"/>
      <c r="T85" s="1380"/>
      <c r="U85" s="1452"/>
      <c r="V85" s="1989"/>
      <c r="W85" s="1990"/>
      <c r="X85" s="1960"/>
      <c r="Y85" s="1955"/>
      <c r="Z85" s="1957"/>
      <c r="AA85" s="1637"/>
      <c r="AB85" s="1637"/>
      <c r="AC85" s="1637"/>
      <c r="AD85" s="1637"/>
      <c r="AE85" s="1637"/>
    </row>
    <row r="86" spans="1:31" s="1375" customFormat="1" ht="48" x14ac:dyDescent="0.2">
      <c r="A86" s="1983"/>
      <c r="B86" s="1971"/>
      <c r="C86" s="1395" t="s">
        <v>1294</v>
      </c>
      <c r="D86" s="1368" t="s">
        <v>1299</v>
      </c>
      <c r="E86" s="1121">
        <v>15000000</v>
      </c>
      <c r="F86" s="1361"/>
      <c r="G86" s="1374"/>
      <c r="H86" s="1361" t="s">
        <v>65</v>
      </c>
      <c r="I86" s="1361"/>
      <c r="J86" s="1360" t="s">
        <v>5</v>
      </c>
      <c r="K86" s="1363" t="s">
        <v>5</v>
      </c>
      <c r="L86" s="1360" t="s">
        <v>6</v>
      </c>
      <c r="M86" s="1360" t="s">
        <v>9</v>
      </c>
      <c r="N86" s="1363" t="s">
        <v>6</v>
      </c>
      <c r="O86" s="1363" t="s">
        <v>8</v>
      </c>
      <c r="P86" s="1342"/>
      <c r="Q86" s="1359" t="s">
        <v>990</v>
      </c>
      <c r="R86" s="1381" t="s">
        <v>1306</v>
      </c>
      <c r="S86" s="1388"/>
      <c r="T86" s="1381" t="s">
        <v>1306</v>
      </c>
      <c r="U86" s="1452"/>
      <c r="V86" s="1448" t="s">
        <v>983</v>
      </c>
      <c r="W86" s="1446" t="s">
        <v>1665</v>
      </c>
      <c r="X86" s="1640" t="s">
        <v>2204</v>
      </c>
      <c r="Y86" s="1605" t="s">
        <v>193</v>
      </c>
      <c r="Z86" s="1596" t="s">
        <v>2105</v>
      </c>
      <c r="AA86" s="1638">
        <v>1</v>
      </c>
      <c r="AB86" s="1638"/>
      <c r="AC86" s="1638"/>
      <c r="AD86" s="1638">
        <v>1</v>
      </c>
      <c r="AE86" s="1638"/>
    </row>
    <row r="87" spans="1:31" s="1375" customFormat="1" ht="48" x14ac:dyDescent="0.2">
      <c r="A87" s="1983"/>
      <c r="B87" s="1971"/>
      <c r="C87" s="1395" t="s">
        <v>1294</v>
      </c>
      <c r="D87" s="1368" t="s">
        <v>1299</v>
      </c>
      <c r="E87" s="1121">
        <v>19696000</v>
      </c>
      <c r="F87" s="1361"/>
      <c r="G87" s="1374"/>
      <c r="H87" s="1361" t="s">
        <v>65</v>
      </c>
      <c r="I87" s="1361"/>
      <c r="J87" s="1360" t="s">
        <v>9</v>
      </c>
      <c r="K87" s="1363" t="s">
        <v>9</v>
      </c>
      <c r="L87" s="1606" t="s">
        <v>10</v>
      </c>
      <c r="M87" s="1360" t="s">
        <v>11</v>
      </c>
      <c r="N87" s="1363" t="s">
        <v>10</v>
      </c>
      <c r="O87" s="1363" t="s">
        <v>10</v>
      </c>
      <c r="P87" s="1342"/>
      <c r="Q87" s="1359" t="s">
        <v>193</v>
      </c>
      <c r="R87" s="1381"/>
      <c r="S87" s="1388"/>
      <c r="T87" s="1380"/>
      <c r="U87" s="1452"/>
      <c r="V87" s="1448" t="s">
        <v>990</v>
      </c>
      <c r="W87" s="1446" t="s">
        <v>1653</v>
      </c>
      <c r="X87" s="1640" t="s">
        <v>2205</v>
      </c>
      <c r="Y87" s="1604" t="s">
        <v>990</v>
      </c>
      <c r="Z87" s="1596" t="s">
        <v>2106</v>
      </c>
      <c r="AA87" s="1638">
        <v>1</v>
      </c>
      <c r="AB87" s="1638">
        <v>1</v>
      </c>
      <c r="AC87" s="1638"/>
      <c r="AD87" s="1638"/>
      <c r="AE87" s="1638">
        <v>1</v>
      </c>
    </row>
    <row r="88" spans="1:31" s="1375" customFormat="1" ht="59.25" customHeight="1" x14ac:dyDescent="0.2">
      <c r="A88" s="1983"/>
      <c r="B88" s="1971"/>
      <c r="C88" s="1395" t="s">
        <v>1294</v>
      </c>
      <c r="D88" s="1368" t="s">
        <v>1299</v>
      </c>
      <c r="E88" s="1121">
        <v>15000000</v>
      </c>
      <c r="F88" s="1361"/>
      <c r="G88" s="1374"/>
      <c r="H88" s="1361" t="s">
        <v>65</v>
      </c>
      <c r="I88" s="1361"/>
      <c r="J88" s="1360" t="s">
        <v>7</v>
      </c>
      <c r="K88" s="1363" t="s">
        <v>7</v>
      </c>
      <c r="L88" s="1360" t="s">
        <v>8</v>
      </c>
      <c r="M88" s="1360" t="s">
        <v>9</v>
      </c>
      <c r="N88" s="1363" t="s">
        <v>8</v>
      </c>
      <c r="O88" s="1363" t="s">
        <v>8</v>
      </c>
      <c r="P88" s="1342"/>
      <c r="Q88" s="1359" t="s">
        <v>193</v>
      </c>
      <c r="R88" s="1381"/>
      <c r="S88" s="1388"/>
      <c r="T88" s="1380"/>
      <c r="U88" s="1452"/>
      <c r="V88" s="1448" t="s">
        <v>983</v>
      </c>
      <c r="W88" s="1446" t="s">
        <v>1666</v>
      </c>
      <c r="X88" s="1640" t="s">
        <v>2206</v>
      </c>
      <c r="Y88" s="1605" t="s">
        <v>193</v>
      </c>
      <c r="Z88" s="1596" t="s">
        <v>2207</v>
      </c>
      <c r="AA88" s="1653">
        <v>1</v>
      </c>
      <c r="AB88" s="1638"/>
      <c r="AC88" s="1638"/>
      <c r="AD88" s="1638">
        <v>1</v>
      </c>
      <c r="AE88" s="1638"/>
    </row>
    <row r="89" spans="1:31" s="1375" customFormat="1" ht="48" x14ac:dyDescent="0.2">
      <c r="A89" s="1983"/>
      <c r="B89" s="1971"/>
      <c r="C89" s="1395" t="s">
        <v>1294</v>
      </c>
      <c r="D89" s="1368" t="s">
        <v>1299</v>
      </c>
      <c r="E89" s="1121">
        <v>19200000</v>
      </c>
      <c r="F89" s="1361"/>
      <c r="G89" s="1374"/>
      <c r="H89" s="1361" t="s">
        <v>65</v>
      </c>
      <c r="I89" s="1361"/>
      <c r="J89" s="1360" t="s">
        <v>9</v>
      </c>
      <c r="K89" s="1363" t="s">
        <v>9</v>
      </c>
      <c r="L89" s="1606" t="s">
        <v>10</v>
      </c>
      <c r="M89" s="1360" t="s">
        <v>12</v>
      </c>
      <c r="N89" s="1363" t="s">
        <v>10</v>
      </c>
      <c r="O89" s="1363" t="s">
        <v>11</v>
      </c>
      <c r="P89" s="1342"/>
      <c r="Q89" s="1359" t="s">
        <v>193</v>
      </c>
      <c r="R89" s="1381"/>
      <c r="S89" s="1388"/>
      <c r="T89" s="1380"/>
      <c r="U89" s="1452"/>
      <c r="V89" s="1448" t="s">
        <v>990</v>
      </c>
      <c r="W89" s="1446" t="s">
        <v>1653</v>
      </c>
      <c r="X89" s="1452"/>
      <c r="Y89" s="1604" t="s">
        <v>990</v>
      </c>
      <c r="Z89" s="1596" t="s">
        <v>2096</v>
      </c>
      <c r="AA89" s="1638">
        <v>1</v>
      </c>
      <c r="AB89" s="1638">
        <v>1</v>
      </c>
      <c r="AC89" s="1638"/>
      <c r="AD89" s="1638"/>
      <c r="AE89" s="1638">
        <v>1</v>
      </c>
    </row>
    <row r="90" spans="1:31" s="1104" customFormat="1" ht="35.25" customHeight="1" x14ac:dyDescent="0.2">
      <c r="A90" s="1378" t="s">
        <v>1307</v>
      </c>
      <c r="B90" s="1963" t="s">
        <v>1308</v>
      </c>
      <c r="C90" s="1963"/>
      <c r="D90" s="1154"/>
      <c r="E90" s="1155">
        <v>100000000</v>
      </c>
      <c r="F90" s="948" t="s">
        <v>74</v>
      </c>
      <c r="G90" s="948" t="s">
        <v>193</v>
      </c>
      <c r="H90" s="948" t="s">
        <v>65</v>
      </c>
      <c r="I90" s="949" t="s">
        <v>1309</v>
      </c>
      <c r="J90" s="949" t="s">
        <v>585</v>
      </c>
      <c r="K90" s="949" t="s">
        <v>585</v>
      </c>
      <c r="L90" s="950" t="s">
        <v>585</v>
      </c>
      <c r="M90" s="948" t="s">
        <v>584</v>
      </c>
      <c r="N90" s="968" t="s">
        <v>584</v>
      </c>
      <c r="O90" s="968" t="s">
        <v>445</v>
      </c>
      <c r="P90" s="968"/>
      <c r="Q90" s="968" t="s">
        <v>990</v>
      </c>
      <c r="R90" s="956" t="s">
        <v>1306</v>
      </c>
      <c r="S90" s="1096"/>
      <c r="T90" s="956" t="s">
        <v>1306</v>
      </c>
      <c r="U90" s="1447"/>
      <c r="V90" s="951" t="s">
        <v>983</v>
      </c>
      <c r="W90" s="956" t="s">
        <v>1667</v>
      </c>
      <c r="X90" s="1447" t="s">
        <v>1308</v>
      </c>
      <c r="Y90" s="951" t="s">
        <v>193</v>
      </c>
      <c r="Z90" s="956" t="s">
        <v>2107</v>
      </c>
      <c r="AA90" s="1639">
        <v>1</v>
      </c>
      <c r="AB90" s="1639"/>
      <c r="AC90" s="1639"/>
      <c r="AD90" s="1639">
        <v>1</v>
      </c>
      <c r="AE90" s="1639"/>
    </row>
    <row r="91" spans="1:31" s="1104" customFormat="1" ht="41.25" customHeight="1" x14ac:dyDescent="0.2">
      <c r="A91" s="1378" t="s">
        <v>1310</v>
      </c>
      <c r="B91" s="1963" t="s">
        <v>1311</v>
      </c>
      <c r="C91" s="1963"/>
      <c r="D91" s="1154"/>
      <c r="E91" s="1155">
        <f>SUM(E92:E129)</f>
        <v>2310000000</v>
      </c>
      <c r="F91" s="948" t="s">
        <v>74</v>
      </c>
      <c r="G91" s="948" t="s">
        <v>193</v>
      </c>
      <c r="H91" s="948" t="s">
        <v>65</v>
      </c>
      <c r="I91" s="949" t="s">
        <v>193</v>
      </c>
      <c r="J91" s="949"/>
      <c r="K91" s="949"/>
      <c r="L91" s="950"/>
      <c r="M91" s="948"/>
      <c r="N91" s="968"/>
      <c r="O91" s="968"/>
      <c r="P91" s="968"/>
      <c r="Q91" s="968"/>
      <c r="R91" s="956"/>
      <c r="S91" s="1096"/>
      <c r="T91" s="956"/>
      <c r="U91" s="1447"/>
      <c r="V91" s="968"/>
      <c r="W91" s="956"/>
      <c r="X91" s="1447"/>
      <c r="Y91" s="968"/>
      <c r="Z91" s="956"/>
      <c r="AA91" s="1639"/>
      <c r="AB91" s="1639"/>
      <c r="AC91" s="1639"/>
      <c r="AD91" s="1639"/>
      <c r="AE91" s="1639"/>
    </row>
    <row r="92" spans="1:31" s="1375" customFormat="1" ht="74.25" customHeight="1" x14ac:dyDescent="0.2">
      <c r="A92" s="1983" t="s">
        <v>1310</v>
      </c>
      <c r="B92" s="1971" t="s">
        <v>1312</v>
      </c>
      <c r="C92" s="1352" t="s">
        <v>1313</v>
      </c>
      <c r="D92" s="1353" t="s">
        <v>1299</v>
      </c>
      <c r="E92" s="1364">
        <v>100000000</v>
      </c>
      <c r="F92" s="1359"/>
      <c r="G92" s="1395"/>
      <c r="H92" s="1359" t="s">
        <v>65</v>
      </c>
      <c r="I92" s="1359"/>
      <c r="J92" s="1354" t="s">
        <v>6</v>
      </c>
      <c r="K92" s="1354" t="s">
        <v>6</v>
      </c>
      <c r="L92" s="1354" t="s">
        <v>8</v>
      </c>
      <c r="M92" s="1607" t="s">
        <v>11</v>
      </c>
      <c r="N92" s="1360" t="str">
        <f t="shared" ref="N92:N129" si="1">+L92</f>
        <v>MAYO</v>
      </c>
      <c r="O92" s="1354" t="s">
        <v>10</v>
      </c>
      <c r="P92" s="1359"/>
      <c r="Q92" s="1359" t="s">
        <v>990</v>
      </c>
      <c r="R92" s="1381"/>
      <c r="S92" s="1389"/>
      <c r="T92" s="1381"/>
      <c r="U92" s="1453"/>
      <c r="V92" s="1448" t="s">
        <v>990</v>
      </c>
      <c r="W92" s="1446" t="s">
        <v>1653</v>
      </c>
      <c r="X92" s="1642" t="s">
        <v>2208</v>
      </c>
      <c r="Y92" s="1604" t="s">
        <v>990</v>
      </c>
      <c r="Z92" s="1596" t="s">
        <v>1653</v>
      </c>
      <c r="AA92" s="1638">
        <v>1</v>
      </c>
      <c r="AB92" s="1638"/>
      <c r="AC92" s="1638"/>
      <c r="AD92" s="1638">
        <v>1</v>
      </c>
      <c r="AE92" s="1638"/>
    </row>
    <row r="93" spans="1:31" s="1375" customFormat="1" ht="96" x14ac:dyDescent="0.2">
      <c r="A93" s="1983"/>
      <c r="B93" s="1971"/>
      <c r="C93" s="1395" t="s">
        <v>1314</v>
      </c>
      <c r="D93" s="1365" t="s">
        <v>1299</v>
      </c>
      <c r="E93" s="1364">
        <v>96400000</v>
      </c>
      <c r="F93" s="1359"/>
      <c r="G93" s="1395"/>
      <c r="H93" s="1359" t="s">
        <v>65</v>
      </c>
      <c r="I93" s="1359"/>
      <c r="J93" s="1354" t="s">
        <v>7</v>
      </c>
      <c r="K93" s="1354" t="s">
        <v>7</v>
      </c>
      <c r="L93" s="1354" t="s">
        <v>9</v>
      </c>
      <c r="M93" s="1607" t="s">
        <v>12</v>
      </c>
      <c r="N93" s="1360" t="str">
        <f t="shared" si="1"/>
        <v>JUNIO</v>
      </c>
      <c r="O93" s="1354" t="s">
        <v>11</v>
      </c>
      <c r="P93" s="1359"/>
      <c r="Q93" s="1359" t="s">
        <v>193</v>
      </c>
      <c r="R93" s="1381"/>
      <c r="S93" s="1389"/>
      <c r="T93" s="1381"/>
      <c r="U93" s="1453"/>
      <c r="V93" s="1448" t="s">
        <v>983</v>
      </c>
      <c r="W93" s="1446" t="s">
        <v>1668</v>
      </c>
      <c r="X93" s="1640" t="s">
        <v>2209</v>
      </c>
      <c r="Y93" s="1634" t="s">
        <v>983</v>
      </c>
      <c r="Z93" s="1596" t="s">
        <v>2108</v>
      </c>
      <c r="AA93" s="1638">
        <v>1</v>
      </c>
      <c r="AB93" s="1638">
        <v>1</v>
      </c>
      <c r="AC93" s="1638">
        <v>1</v>
      </c>
      <c r="AD93" s="1638"/>
      <c r="AE93" s="1638"/>
    </row>
    <row r="94" spans="1:31" s="1375" customFormat="1" ht="43.5" customHeight="1" x14ac:dyDescent="0.2">
      <c r="A94" s="1983"/>
      <c r="B94" s="1971"/>
      <c r="C94" s="1395" t="s">
        <v>1315</v>
      </c>
      <c r="D94" s="1353" t="s">
        <v>1299</v>
      </c>
      <c r="E94" s="1364">
        <v>18000000</v>
      </c>
      <c r="F94" s="1359"/>
      <c r="G94" s="1395"/>
      <c r="H94" s="1359" t="s">
        <v>65</v>
      </c>
      <c r="I94" s="1359"/>
      <c r="J94" s="1354" t="s">
        <v>479</v>
      </c>
      <c r="K94" s="1354" t="s">
        <v>479</v>
      </c>
      <c r="L94" s="1607" t="s">
        <v>11</v>
      </c>
      <c r="M94" s="1354" t="s">
        <v>12</v>
      </c>
      <c r="N94" s="1360" t="str">
        <f t="shared" si="1"/>
        <v>AGOSTO</v>
      </c>
      <c r="O94" s="1354" t="s">
        <v>12</v>
      </c>
      <c r="P94" s="1359"/>
      <c r="Q94" s="1359" t="s">
        <v>193</v>
      </c>
      <c r="R94" s="1381"/>
      <c r="S94" s="1389"/>
      <c r="T94" s="1381"/>
      <c r="U94" s="1453"/>
      <c r="V94" s="1448" t="s">
        <v>990</v>
      </c>
      <c r="W94" s="1446" t="s">
        <v>1653</v>
      </c>
      <c r="X94" s="1640" t="s">
        <v>2210</v>
      </c>
      <c r="Y94" s="1604" t="s">
        <v>990</v>
      </c>
      <c r="Z94" s="1596" t="s">
        <v>2109</v>
      </c>
      <c r="AA94" s="1638">
        <v>1</v>
      </c>
      <c r="AB94" s="1638">
        <v>1</v>
      </c>
      <c r="AC94" s="1638"/>
      <c r="AD94" s="1638"/>
      <c r="AE94" s="1638">
        <v>1</v>
      </c>
    </row>
    <row r="95" spans="1:31" s="1375" customFormat="1" ht="67.5" customHeight="1" x14ac:dyDescent="0.2">
      <c r="A95" s="1983"/>
      <c r="B95" s="1971"/>
      <c r="C95" s="1395" t="s">
        <v>1316</v>
      </c>
      <c r="D95" s="1365" t="s">
        <v>1299</v>
      </c>
      <c r="E95" s="1364">
        <v>19000000</v>
      </c>
      <c r="F95" s="1359"/>
      <c r="G95" s="1395"/>
      <c r="H95" s="1359" t="s">
        <v>65</v>
      </c>
      <c r="I95" s="1359"/>
      <c r="J95" s="1354" t="s">
        <v>479</v>
      </c>
      <c r="K95" s="1354" t="s">
        <v>479</v>
      </c>
      <c r="L95" s="1607" t="s">
        <v>11</v>
      </c>
      <c r="M95" s="1354" t="s">
        <v>12</v>
      </c>
      <c r="N95" s="1360" t="str">
        <f t="shared" si="1"/>
        <v>AGOSTO</v>
      </c>
      <c r="O95" s="1354" t="s">
        <v>12</v>
      </c>
      <c r="P95" s="1359"/>
      <c r="Q95" s="1359" t="s">
        <v>193</v>
      </c>
      <c r="R95" s="1381"/>
      <c r="S95" s="1389"/>
      <c r="T95" s="1381"/>
      <c r="U95" s="1453"/>
      <c r="V95" s="1448" t="s">
        <v>990</v>
      </c>
      <c r="W95" s="1446" t="s">
        <v>1653</v>
      </c>
      <c r="X95" s="1640" t="s">
        <v>2211</v>
      </c>
      <c r="Y95" s="1632" t="s">
        <v>990</v>
      </c>
      <c r="Z95" s="1596" t="s">
        <v>2106</v>
      </c>
      <c r="AA95" s="1638">
        <v>1</v>
      </c>
      <c r="AB95" s="1638"/>
      <c r="AC95" s="1638"/>
      <c r="AD95" s="1638">
        <v>1</v>
      </c>
      <c r="AE95" s="1638"/>
    </row>
    <row r="96" spans="1:31" s="1375" customFormat="1" ht="31.5" customHeight="1" x14ac:dyDescent="0.2">
      <c r="A96" s="1983"/>
      <c r="B96" s="1971"/>
      <c r="C96" s="1395" t="s">
        <v>1317</v>
      </c>
      <c r="D96" s="1353" t="s">
        <v>1299</v>
      </c>
      <c r="E96" s="1364">
        <v>60000000</v>
      </c>
      <c r="F96" s="1359"/>
      <c r="G96" s="1395"/>
      <c r="H96" s="1359" t="s">
        <v>65</v>
      </c>
      <c r="I96" s="1359"/>
      <c r="J96" s="1366" t="s">
        <v>10</v>
      </c>
      <c r="K96" s="1366" t="s">
        <v>10</v>
      </c>
      <c r="L96" s="1607" t="s">
        <v>12</v>
      </c>
      <c r="M96" s="1354" t="s">
        <v>15</v>
      </c>
      <c r="N96" s="1360" t="str">
        <f t="shared" si="1"/>
        <v>SEPTIEMBRE</v>
      </c>
      <c r="O96" s="1354" t="s">
        <v>14</v>
      </c>
      <c r="P96" s="1359"/>
      <c r="Q96" s="1359" t="s">
        <v>193</v>
      </c>
      <c r="R96" s="1381"/>
      <c r="S96" s="1389"/>
      <c r="T96" s="1381"/>
      <c r="U96" s="1453"/>
      <c r="V96" s="1448" t="s">
        <v>193</v>
      </c>
      <c r="W96" s="1446"/>
      <c r="X96" s="1640" t="s">
        <v>1317</v>
      </c>
      <c r="Y96" s="1604" t="s">
        <v>990</v>
      </c>
      <c r="Z96" s="1596" t="s">
        <v>2106</v>
      </c>
      <c r="AA96" s="1638">
        <v>1</v>
      </c>
      <c r="AB96" s="1638">
        <v>1</v>
      </c>
      <c r="AC96" s="1638"/>
      <c r="AD96" s="1638"/>
      <c r="AE96" s="1638">
        <v>1</v>
      </c>
    </row>
    <row r="97" spans="1:31" s="1375" customFormat="1" ht="72" x14ac:dyDescent="0.2">
      <c r="A97" s="1983"/>
      <c r="B97" s="1971"/>
      <c r="C97" s="1395" t="s">
        <v>1318</v>
      </c>
      <c r="D97" s="1365" t="s">
        <v>1299</v>
      </c>
      <c r="E97" s="1364">
        <v>30000000</v>
      </c>
      <c r="F97" s="1359"/>
      <c r="G97" s="1395"/>
      <c r="H97" s="1359" t="s">
        <v>65</v>
      </c>
      <c r="I97" s="1359"/>
      <c r="J97" s="1366" t="s">
        <v>8</v>
      </c>
      <c r="K97" s="1366" t="s">
        <v>8</v>
      </c>
      <c r="L97" s="1607" t="s">
        <v>10</v>
      </c>
      <c r="M97" s="1354" t="s">
        <v>13</v>
      </c>
      <c r="N97" s="1360" t="str">
        <f t="shared" si="1"/>
        <v>JULIO</v>
      </c>
      <c r="O97" s="1354" t="s">
        <v>12</v>
      </c>
      <c r="P97" s="1359"/>
      <c r="Q97" s="1359" t="s">
        <v>193</v>
      </c>
      <c r="R97" s="1381"/>
      <c r="S97" s="1389"/>
      <c r="T97" s="1381"/>
      <c r="U97" s="1453"/>
      <c r="V97" s="1448" t="s">
        <v>990</v>
      </c>
      <c r="W97" s="1446" t="s">
        <v>1653</v>
      </c>
      <c r="X97" s="1640" t="s">
        <v>1318</v>
      </c>
      <c r="Y97" s="1604" t="s">
        <v>990</v>
      </c>
      <c r="Z97" s="1596" t="s">
        <v>2106</v>
      </c>
      <c r="AA97" s="1638">
        <v>1</v>
      </c>
      <c r="AB97" s="1638">
        <v>1</v>
      </c>
      <c r="AC97" s="1638"/>
      <c r="AD97" s="1638"/>
      <c r="AE97" s="1638">
        <v>1</v>
      </c>
    </row>
    <row r="98" spans="1:31" s="1375" customFormat="1" ht="48" x14ac:dyDescent="0.2">
      <c r="A98" s="1983"/>
      <c r="B98" s="1971"/>
      <c r="C98" s="1395" t="s">
        <v>1319</v>
      </c>
      <c r="D98" s="1353" t="s">
        <v>1299</v>
      </c>
      <c r="E98" s="1364">
        <v>60000000</v>
      </c>
      <c r="F98" s="1359"/>
      <c r="G98" s="1358"/>
      <c r="H98" s="1359" t="s">
        <v>65</v>
      </c>
      <c r="I98" s="1359"/>
      <c r="J98" s="1366" t="s">
        <v>1320</v>
      </c>
      <c r="K98" s="1366" t="s">
        <v>1320</v>
      </c>
      <c r="L98" s="1354" t="s">
        <v>8</v>
      </c>
      <c r="M98" s="1607" t="s">
        <v>12</v>
      </c>
      <c r="N98" s="1360" t="str">
        <f t="shared" si="1"/>
        <v>MAYO</v>
      </c>
      <c r="O98" s="1354" t="s">
        <v>11</v>
      </c>
      <c r="P98" s="1359"/>
      <c r="Q98" s="1359" t="s">
        <v>990</v>
      </c>
      <c r="R98" s="1381"/>
      <c r="S98" s="1389"/>
      <c r="T98" s="1381"/>
      <c r="U98" s="1453"/>
      <c r="V98" s="1448" t="s">
        <v>983</v>
      </c>
      <c r="W98" s="1446" t="s">
        <v>1669</v>
      </c>
      <c r="X98" s="1640" t="s">
        <v>2212</v>
      </c>
      <c r="Y98" s="1604" t="s">
        <v>990</v>
      </c>
      <c r="Z98" s="1596" t="s">
        <v>2111</v>
      </c>
      <c r="AA98" s="1638">
        <v>1</v>
      </c>
      <c r="AB98" s="1638">
        <v>1</v>
      </c>
      <c r="AC98" s="1638"/>
      <c r="AD98" s="1638"/>
      <c r="AE98" s="1638">
        <v>1</v>
      </c>
    </row>
    <row r="99" spans="1:31" s="1375" customFormat="1" ht="72" x14ac:dyDescent="0.2">
      <c r="A99" s="1983"/>
      <c r="B99" s="1971"/>
      <c r="C99" s="1396" t="s">
        <v>1321</v>
      </c>
      <c r="D99" s="1365" t="s">
        <v>1299</v>
      </c>
      <c r="E99" s="1355">
        <v>67000000</v>
      </c>
      <c r="F99" s="1359"/>
      <c r="G99" s="1395"/>
      <c r="H99" s="1359" t="s">
        <v>65</v>
      </c>
      <c r="I99" s="1359"/>
      <c r="J99" s="1366" t="s">
        <v>9</v>
      </c>
      <c r="K99" s="1366" t="s">
        <v>9</v>
      </c>
      <c r="L99" s="1607" t="s">
        <v>11</v>
      </c>
      <c r="M99" s="1354" t="s">
        <v>14</v>
      </c>
      <c r="N99" s="1360" t="str">
        <f t="shared" si="1"/>
        <v>AGOSTO</v>
      </c>
      <c r="O99" s="1354" t="s">
        <v>13</v>
      </c>
      <c r="P99" s="1359"/>
      <c r="Q99" s="1359" t="s">
        <v>1322</v>
      </c>
      <c r="R99" s="1381" t="s">
        <v>1323</v>
      </c>
      <c r="S99" s="1389"/>
      <c r="T99" s="1381"/>
      <c r="U99" s="1453"/>
      <c r="V99" s="1448" t="s">
        <v>983</v>
      </c>
      <c r="W99" s="1446" t="s">
        <v>1670</v>
      </c>
      <c r="X99" s="1640" t="s">
        <v>2213</v>
      </c>
      <c r="Y99" s="1605" t="s">
        <v>983</v>
      </c>
      <c r="Z99" s="1596" t="s">
        <v>1670</v>
      </c>
      <c r="AA99" s="1638">
        <v>1</v>
      </c>
      <c r="AB99" s="1638">
        <v>1</v>
      </c>
      <c r="AC99" s="1638">
        <v>1</v>
      </c>
      <c r="AD99" s="1638"/>
      <c r="AE99" s="1638"/>
    </row>
    <row r="100" spans="1:31" s="1375" customFormat="1" ht="69.75" customHeight="1" x14ac:dyDescent="0.2">
      <c r="A100" s="1983"/>
      <c r="B100" s="1971"/>
      <c r="C100" s="1396" t="s">
        <v>1324</v>
      </c>
      <c r="D100" s="1353" t="s">
        <v>1299</v>
      </c>
      <c r="E100" s="1355">
        <v>80000000</v>
      </c>
      <c r="F100" s="1359"/>
      <c r="G100" s="1395"/>
      <c r="H100" s="1359" t="s">
        <v>65</v>
      </c>
      <c r="I100" s="1359"/>
      <c r="J100" s="1366" t="s">
        <v>6</v>
      </c>
      <c r="K100" s="1366" t="s">
        <v>6</v>
      </c>
      <c r="L100" s="1354" t="str">
        <f>+L98</f>
        <v>MAYO</v>
      </c>
      <c r="M100" s="1607" t="s">
        <v>12</v>
      </c>
      <c r="N100" s="1360" t="str">
        <f t="shared" si="1"/>
        <v>MAYO</v>
      </c>
      <c r="O100" s="1354" t="s">
        <v>11</v>
      </c>
      <c r="P100" s="1359"/>
      <c r="Q100" s="1359" t="s">
        <v>990</v>
      </c>
      <c r="R100" s="1381"/>
      <c r="S100" s="1389"/>
      <c r="T100" s="1381"/>
      <c r="U100" s="1453"/>
      <c r="V100" s="1448" t="s">
        <v>983</v>
      </c>
      <c r="W100" s="1446" t="s">
        <v>1671</v>
      </c>
      <c r="X100" s="1640" t="s">
        <v>2214</v>
      </c>
      <c r="Y100" s="1605" t="s">
        <v>983</v>
      </c>
      <c r="Z100" s="1596" t="s">
        <v>2112</v>
      </c>
      <c r="AA100" s="1638">
        <v>1</v>
      </c>
      <c r="AB100" s="1638">
        <v>1</v>
      </c>
      <c r="AC100" s="1638">
        <v>1</v>
      </c>
      <c r="AD100" s="1638"/>
      <c r="AE100" s="1638"/>
    </row>
    <row r="101" spans="1:31" s="1375" customFormat="1" ht="60" x14ac:dyDescent="0.2">
      <c r="A101" s="1983"/>
      <c r="B101" s="1971"/>
      <c r="C101" s="1396" t="s">
        <v>1325</v>
      </c>
      <c r="D101" s="1365" t="s">
        <v>1299</v>
      </c>
      <c r="E101" s="1355">
        <v>7000000</v>
      </c>
      <c r="F101" s="1359"/>
      <c r="G101" s="1395"/>
      <c r="H101" s="1359" t="s">
        <v>65</v>
      </c>
      <c r="I101" s="1359"/>
      <c r="J101" s="1366" t="s">
        <v>8</v>
      </c>
      <c r="K101" s="1366" t="s">
        <v>8</v>
      </c>
      <c r="L101" s="1607" t="str">
        <f>+L97</f>
        <v>JULIO</v>
      </c>
      <c r="M101" s="1354" t="s">
        <v>11</v>
      </c>
      <c r="N101" s="1360" t="str">
        <f t="shared" si="1"/>
        <v>JULIO</v>
      </c>
      <c r="O101" s="1354" t="s">
        <v>12</v>
      </c>
      <c r="P101" s="1359"/>
      <c r="Q101" s="1359" t="s">
        <v>193</v>
      </c>
      <c r="R101" s="1381"/>
      <c r="S101" s="1389"/>
      <c r="T101" s="1381"/>
      <c r="U101" s="1453"/>
      <c r="V101" s="1448" t="s">
        <v>983</v>
      </c>
      <c r="W101" s="1446" t="s">
        <v>1672</v>
      </c>
      <c r="X101" s="1453" t="s">
        <v>2215</v>
      </c>
      <c r="Y101" s="1598" t="s">
        <v>983</v>
      </c>
      <c r="Z101" s="1596" t="s">
        <v>2113</v>
      </c>
      <c r="AA101" s="1638">
        <v>1</v>
      </c>
      <c r="AB101" s="1638">
        <v>1</v>
      </c>
      <c r="AC101" s="1638">
        <v>1</v>
      </c>
      <c r="AD101" s="1638"/>
      <c r="AE101" s="1638"/>
    </row>
    <row r="102" spans="1:31" s="1375" customFormat="1" ht="144" x14ac:dyDescent="0.2">
      <c r="A102" s="1983"/>
      <c r="B102" s="1971"/>
      <c r="C102" s="1397" t="s">
        <v>1326</v>
      </c>
      <c r="D102" s="1353" t="s">
        <v>1299</v>
      </c>
      <c r="E102" s="1356">
        <v>130000000</v>
      </c>
      <c r="F102" s="1359"/>
      <c r="G102" s="1395"/>
      <c r="H102" s="1359" t="s">
        <v>65</v>
      </c>
      <c r="I102" s="1359"/>
      <c r="J102" s="1354" t="s">
        <v>10</v>
      </c>
      <c r="K102" s="1354" t="s">
        <v>10</v>
      </c>
      <c r="L102" s="1607" t="str">
        <f>+L96</f>
        <v>SEPTIEMBRE</v>
      </c>
      <c r="M102" s="1354" t="s">
        <v>15</v>
      </c>
      <c r="N102" s="1360" t="str">
        <f t="shared" si="1"/>
        <v>SEPTIEMBRE</v>
      </c>
      <c r="O102" s="1354" t="s">
        <v>15</v>
      </c>
      <c r="P102" s="1359"/>
      <c r="Q102" s="1359" t="s">
        <v>193</v>
      </c>
      <c r="R102" s="1381"/>
      <c r="S102" s="1389"/>
      <c r="T102" s="1381"/>
      <c r="U102" s="1453"/>
      <c r="V102" s="1448" t="s">
        <v>193</v>
      </c>
      <c r="W102" s="1446"/>
      <c r="X102" s="1640" t="s">
        <v>2216</v>
      </c>
      <c r="Y102" s="1604" t="s">
        <v>990</v>
      </c>
      <c r="Z102" s="1596" t="s">
        <v>2114</v>
      </c>
      <c r="AA102" s="1638">
        <v>1</v>
      </c>
      <c r="AB102" s="1638">
        <v>1</v>
      </c>
      <c r="AC102" s="1638"/>
      <c r="AD102" s="1638"/>
      <c r="AE102" s="1638">
        <v>1</v>
      </c>
    </row>
    <row r="103" spans="1:31" s="1375" customFormat="1" ht="24" x14ac:dyDescent="0.2">
      <c r="A103" s="1983"/>
      <c r="B103" s="1971"/>
      <c r="C103" s="1397" t="s">
        <v>1327</v>
      </c>
      <c r="D103" s="1365" t="s">
        <v>1299</v>
      </c>
      <c r="E103" s="1356">
        <v>100000000</v>
      </c>
      <c r="F103" s="1359"/>
      <c r="G103" s="1395"/>
      <c r="H103" s="1359" t="s">
        <v>65</v>
      </c>
      <c r="I103" s="1359"/>
      <c r="J103" s="1354" t="s">
        <v>11</v>
      </c>
      <c r="K103" s="1354" t="s">
        <v>11</v>
      </c>
      <c r="L103" s="1354" t="s">
        <v>13</v>
      </c>
      <c r="M103" s="1354" t="s">
        <v>15</v>
      </c>
      <c r="N103" s="1360" t="str">
        <f t="shared" si="1"/>
        <v>OCTUBRE</v>
      </c>
      <c r="O103" s="1354" t="s">
        <v>14</v>
      </c>
      <c r="P103" s="1359"/>
      <c r="Q103" s="1359" t="s">
        <v>193</v>
      </c>
      <c r="R103" s="1381"/>
      <c r="S103" s="1389"/>
      <c r="T103" s="1381"/>
      <c r="U103" s="1453"/>
      <c r="V103" s="1448" t="s">
        <v>193</v>
      </c>
      <c r="W103" s="1446"/>
      <c r="X103" s="1453" t="s">
        <v>2110</v>
      </c>
      <c r="Y103" s="1605" t="s">
        <v>193</v>
      </c>
      <c r="Z103" s="1596"/>
      <c r="AA103" s="1638">
        <v>1</v>
      </c>
      <c r="AB103" s="1638"/>
      <c r="AC103" s="1638"/>
      <c r="AD103" s="1638">
        <v>1</v>
      </c>
      <c r="AE103" s="1638"/>
    </row>
    <row r="104" spans="1:31" s="1375" customFormat="1" ht="84" x14ac:dyDescent="0.2">
      <c r="A104" s="1983"/>
      <c r="B104" s="1971"/>
      <c r="C104" s="1397" t="s">
        <v>1328</v>
      </c>
      <c r="D104" s="1353" t="s">
        <v>1299</v>
      </c>
      <c r="E104" s="1356">
        <v>40000000</v>
      </c>
      <c r="F104" s="1359"/>
      <c r="G104" s="1395"/>
      <c r="H104" s="1359" t="s">
        <v>65</v>
      </c>
      <c r="I104" s="1359"/>
      <c r="J104" s="1354" t="s">
        <v>417</v>
      </c>
      <c r="K104" s="1354" t="s">
        <v>417</v>
      </c>
      <c r="L104" s="1607" t="str">
        <f>+L96</f>
        <v>SEPTIEMBRE</v>
      </c>
      <c r="M104" s="1354" t="s">
        <v>15</v>
      </c>
      <c r="N104" s="1360" t="str">
        <f t="shared" si="1"/>
        <v>SEPTIEMBRE</v>
      </c>
      <c r="O104" s="1354" t="s">
        <v>14</v>
      </c>
      <c r="P104" s="1359"/>
      <c r="Q104" s="1359" t="s">
        <v>1322</v>
      </c>
      <c r="R104" s="1381" t="s">
        <v>1329</v>
      </c>
      <c r="S104" s="1389"/>
      <c r="T104" s="1381"/>
      <c r="U104" s="1453" t="s">
        <v>1673</v>
      </c>
      <c r="V104" s="1448" t="s">
        <v>983</v>
      </c>
      <c r="W104" s="1446" t="s">
        <v>1674</v>
      </c>
      <c r="X104" s="1640" t="s">
        <v>2217</v>
      </c>
      <c r="Y104" s="1605" t="s">
        <v>983</v>
      </c>
      <c r="Z104" s="1596" t="s">
        <v>1674</v>
      </c>
      <c r="AA104" s="1638">
        <v>1</v>
      </c>
      <c r="AB104" s="1638">
        <v>1</v>
      </c>
      <c r="AC104" s="1638">
        <v>1</v>
      </c>
      <c r="AD104" s="1638"/>
      <c r="AE104" s="1638"/>
    </row>
    <row r="105" spans="1:31" s="1375" customFormat="1" ht="59.25" customHeight="1" x14ac:dyDescent="0.2">
      <c r="A105" s="1983"/>
      <c r="B105" s="1971"/>
      <c r="C105" s="1397" t="s">
        <v>1330</v>
      </c>
      <c r="D105" s="1365" t="s">
        <v>1299</v>
      </c>
      <c r="E105" s="1356">
        <v>50000000</v>
      </c>
      <c r="F105" s="1359"/>
      <c r="G105" s="1395"/>
      <c r="H105" s="1359" t="s">
        <v>65</v>
      </c>
      <c r="I105" s="1359"/>
      <c r="J105" s="1357" t="s">
        <v>417</v>
      </c>
      <c r="K105" s="1357" t="s">
        <v>417</v>
      </c>
      <c r="L105" s="1607" t="str">
        <f>+L96</f>
        <v>SEPTIEMBRE</v>
      </c>
      <c r="M105" s="1354" t="s">
        <v>15</v>
      </c>
      <c r="N105" s="1360" t="str">
        <f t="shared" si="1"/>
        <v>SEPTIEMBRE</v>
      </c>
      <c r="O105" s="1354" t="s">
        <v>14</v>
      </c>
      <c r="P105" s="1359"/>
      <c r="Q105" s="1359" t="s">
        <v>193</v>
      </c>
      <c r="R105" s="1381"/>
      <c r="S105" s="1389"/>
      <c r="T105" s="1381"/>
      <c r="U105" s="1453"/>
      <c r="V105" s="1448" t="s">
        <v>193</v>
      </c>
      <c r="W105" s="1446"/>
      <c r="X105" s="1640" t="s">
        <v>2218</v>
      </c>
      <c r="Y105" s="1604" t="s">
        <v>990</v>
      </c>
      <c r="Z105" s="1596" t="s">
        <v>2115</v>
      </c>
      <c r="AA105" s="1638">
        <v>1</v>
      </c>
      <c r="AB105" s="1638">
        <v>1</v>
      </c>
      <c r="AC105" s="1638"/>
      <c r="AD105" s="1638"/>
      <c r="AE105" s="1638">
        <v>1</v>
      </c>
    </row>
    <row r="106" spans="1:31" s="1375" customFormat="1" ht="24" x14ac:dyDescent="0.2">
      <c r="A106" s="1983"/>
      <c r="B106" s="1971"/>
      <c r="C106" s="1397" t="s">
        <v>1331</v>
      </c>
      <c r="D106" s="1353" t="s">
        <v>1299</v>
      </c>
      <c r="E106" s="1356">
        <v>50000000</v>
      </c>
      <c r="F106" s="1359"/>
      <c r="G106" s="1395"/>
      <c r="H106" s="1359" t="s">
        <v>65</v>
      </c>
      <c r="I106" s="1359"/>
      <c r="J106" s="1357" t="s">
        <v>11</v>
      </c>
      <c r="K106" s="1357" t="s">
        <v>11</v>
      </c>
      <c r="L106" s="1607" t="s">
        <v>12</v>
      </c>
      <c r="M106" s="1354" t="s">
        <v>15</v>
      </c>
      <c r="N106" s="1360" t="str">
        <f t="shared" si="1"/>
        <v>SEPTIEMBRE</v>
      </c>
      <c r="O106" s="1354" t="s">
        <v>15</v>
      </c>
      <c r="P106" s="1359"/>
      <c r="Q106" s="1359" t="s">
        <v>193</v>
      </c>
      <c r="R106" s="1381"/>
      <c r="S106" s="1389"/>
      <c r="T106" s="1381"/>
      <c r="U106" s="1453"/>
      <c r="V106" s="1448" t="s">
        <v>193</v>
      </c>
      <c r="W106" s="1446"/>
      <c r="X106" s="1453"/>
      <c r="Y106" s="1604" t="s">
        <v>990</v>
      </c>
      <c r="Z106" s="1596" t="s">
        <v>2114</v>
      </c>
      <c r="AA106" s="1638">
        <v>1</v>
      </c>
      <c r="AB106" s="1638">
        <v>1</v>
      </c>
      <c r="AC106" s="1638"/>
      <c r="AD106" s="1638"/>
      <c r="AE106" s="1638">
        <v>1</v>
      </c>
    </row>
    <row r="107" spans="1:31" s="1375" customFormat="1" ht="72" x14ac:dyDescent="0.2">
      <c r="A107" s="1983"/>
      <c r="B107" s="1971"/>
      <c r="C107" s="1397" t="s">
        <v>1332</v>
      </c>
      <c r="D107" s="1365" t="s">
        <v>1299</v>
      </c>
      <c r="E107" s="1356">
        <v>1300000</v>
      </c>
      <c r="F107" s="1359"/>
      <c r="G107" s="1395"/>
      <c r="H107" s="1359" t="s">
        <v>65</v>
      </c>
      <c r="I107" s="1359"/>
      <c r="J107" s="1354" t="s">
        <v>522</v>
      </c>
      <c r="K107" s="1354" t="s">
        <v>522</v>
      </c>
      <c r="L107" s="1354" t="str">
        <f>+L93</f>
        <v>JUNIO</v>
      </c>
      <c r="M107" s="1607" t="s">
        <v>10</v>
      </c>
      <c r="N107" s="1360" t="str">
        <f t="shared" si="1"/>
        <v>JUNIO</v>
      </c>
      <c r="O107" s="1354" t="s">
        <v>15</v>
      </c>
      <c r="P107" s="1359"/>
      <c r="Q107" s="1359" t="s">
        <v>1322</v>
      </c>
      <c r="R107" s="1381" t="s">
        <v>1333</v>
      </c>
      <c r="S107" s="1389"/>
      <c r="T107" s="1381"/>
      <c r="U107" s="1453" t="s">
        <v>1673</v>
      </c>
      <c r="V107" s="1448" t="s">
        <v>983</v>
      </c>
      <c r="W107" s="1446" t="s">
        <v>1675</v>
      </c>
      <c r="X107" s="1640" t="s">
        <v>2219</v>
      </c>
      <c r="Y107" s="1605" t="s">
        <v>983</v>
      </c>
      <c r="Z107" s="1596" t="s">
        <v>2116</v>
      </c>
      <c r="AA107" s="1638">
        <v>1</v>
      </c>
      <c r="AB107" s="1638">
        <v>1</v>
      </c>
      <c r="AC107" s="1638">
        <v>1</v>
      </c>
      <c r="AD107" s="1638"/>
      <c r="AE107" s="1638"/>
    </row>
    <row r="108" spans="1:31" s="1375" customFormat="1" ht="60" x14ac:dyDescent="0.2">
      <c r="A108" s="1983"/>
      <c r="B108" s="1971"/>
      <c r="C108" s="1396" t="s">
        <v>1334</v>
      </c>
      <c r="D108" s="1353" t="s">
        <v>1299</v>
      </c>
      <c r="E108" s="1356">
        <v>1000000</v>
      </c>
      <c r="F108" s="1359"/>
      <c r="G108" s="1395"/>
      <c r="H108" s="1359" t="s">
        <v>65</v>
      </c>
      <c r="I108" s="1359"/>
      <c r="J108" s="1357" t="s">
        <v>433</v>
      </c>
      <c r="K108" s="1357" t="s">
        <v>433</v>
      </c>
      <c r="L108" s="1354" t="s">
        <v>6</v>
      </c>
      <c r="M108" s="1354" t="s">
        <v>7</v>
      </c>
      <c r="N108" s="1360" t="str">
        <f t="shared" si="1"/>
        <v>MARZO</v>
      </c>
      <c r="O108" s="1354" t="s">
        <v>15</v>
      </c>
      <c r="P108" s="1359"/>
      <c r="Q108" s="1359" t="s">
        <v>1039</v>
      </c>
      <c r="R108" s="1381" t="s">
        <v>1335</v>
      </c>
      <c r="S108" s="1389"/>
      <c r="T108" s="1381" t="s">
        <v>1306</v>
      </c>
      <c r="U108" s="1453"/>
      <c r="V108" s="1448" t="s">
        <v>983</v>
      </c>
      <c r="W108" s="1446" t="s">
        <v>1676</v>
      </c>
      <c r="X108" s="1640" t="s">
        <v>2220</v>
      </c>
      <c r="Y108" s="1605" t="s">
        <v>193</v>
      </c>
      <c r="Z108" s="1596" t="s">
        <v>2117</v>
      </c>
      <c r="AA108" s="1638">
        <v>1</v>
      </c>
      <c r="AB108" s="1638"/>
      <c r="AC108" s="1638"/>
      <c r="AD108" s="1638">
        <v>1</v>
      </c>
      <c r="AE108" s="1638"/>
    </row>
    <row r="109" spans="1:31" s="1375" customFormat="1" ht="96" x14ac:dyDescent="0.2">
      <c r="A109" s="1983"/>
      <c r="B109" s="1971"/>
      <c r="C109" s="1396" t="s">
        <v>1336</v>
      </c>
      <c r="D109" s="1365" t="s">
        <v>1299</v>
      </c>
      <c r="E109" s="1356">
        <v>100000000</v>
      </c>
      <c r="F109" s="1359"/>
      <c r="G109" s="1395"/>
      <c r="H109" s="1359" t="s">
        <v>65</v>
      </c>
      <c r="I109" s="1359"/>
      <c r="J109" s="1354" t="s">
        <v>1320</v>
      </c>
      <c r="K109" s="1354" t="s">
        <v>1320</v>
      </c>
      <c r="L109" s="1354" t="str">
        <f>+L98</f>
        <v>MAYO</v>
      </c>
      <c r="M109" s="1354" t="s">
        <v>9</v>
      </c>
      <c r="N109" s="1360" t="str">
        <f t="shared" si="1"/>
        <v>MAYO</v>
      </c>
      <c r="O109" s="1354" t="s">
        <v>11</v>
      </c>
      <c r="P109" s="1359"/>
      <c r="Q109" s="1359" t="s">
        <v>990</v>
      </c>
      <c r="R109" s="1381"/>
      <c r="S109" s="1389"/>
      <c r="T109" s="1381"/>
      <c r="U109" s="1453"/>
      <c r="V109" s="1448" t="s">
        <v>990</v>
      </c>
      <c r="W109" s="1446" t="s">
        <v>1653</v>
      </c>
      <c r="X109" s="1640" t="s">
        <v>2221</v>
      </c>
      <c r="Y109" s="1605" t="s">
        <v>193</v>
      </c>
      <c r="Z109" s="1596" t="s">
        <v>2118</v>
      </c>
      <c r="AA109" s="1653">
        <v>1</v>
      </c>
      <c r="AB109" s="1638"/>
      <c r="AC109" s="1638"/>
      <c r="AD109" s="1638">
        <v>1</v>
      </c>
      <c r="AE109" s="1638"/>
    </row>
    <row r="110" spans="1:31" s="1375" customFormat="1" ht="60" x14ac:dyDescent="0.2">
      <c r="A110" s="1983"/>
      <c r="B110" s="1971"/>
      <c r="C110" s="1396" t="s">
        <v>1337</v>
      </c>
      <c r="D110" s="1353" t="s">
        <v>1299</v>
      </c>
      <c r="E110" s="1356">
        <v>50000000</v>
      </c>
      <c r="F110" s="1359"/>
      <c r="G110" s="1395"/>
      <c r="H110" s="1359" t="s">
        <v>65</v>
      </c>
      <c r="I110" s="1359"/>
      <c r="J110" s="1354" t="s">
        <v>6</v>
      </c>
      <c r="K110" s="1354" t="s">
        <v>6</v>
      </c>
      <c r="L110" s="1354" t="str">
        <f>+L98</f>
        <v>MAYO</v>
      </c>
      <c r="M110" s="1354" t="s">
        <v>9</v>
      </c>
      <c r="N110" s="1360" t="str">
        <f t="shared" si="1"/>
        <v>MAYO</v>
      </c>
      <c r="O110" s="1354" t="s">
        <v>9</v>
      </c>
      <c r="P110" s="1359"/>
      <c r="Q110" s="1359" t="s">
        <v>990</v>
      </c>
      <c r="R110" s="1381"/>
      <c r="S110" s="1389"/>
      <c r="T110" s="1381"/>
      <c r="U110" s="1453"/>
      <c r="V110" s="1448" t="s">
        <v>990</v>
      </c>
      <c r="W110" s="1446" t="s">
        <v>1653</v>
      </c>
      <c r="X110" s="1640" t="s">
        <v>2222</v>
      </c>
      <c r="Y110" s="1605" t="s">
        <v>193</v>
      </c>
      <c r="Z110" s="1596" t="s">
        <v>1653</v>
      </c>
      <c r="AA110" s="1638">
        <v>1</v>
      </c>
      <c r="AB110" s="1638"/>
      <c r="AC110" s="1638"/>
      <c r="AD110" s="1638">
        <v>1</v>
      </c>
      <c r="AE110" s="1638"/>
    </row>
    <row r="111" spans="1:31" s="1375" customFormat="1" ht="60" x14ac:dyDescent="0.2">
      <c r="A111" s="1983"/>
      <c r="B111" s="1971"/>
      <c r="C111" s="1396" t="s">
        <v>1338</v>
      </c>
      <c r="D111" s="1365" t="s">
        <v>1299</v>
      </c>
      <c r="E111" s="1356">
        <v>140000000</v>
      </c>
      <c r="F111" s="1359"/>
      <c r="G111" s="1395"/>
      <c r="H111" s="1359" t="s">
        <v>65</v>
      </c>
      <c r="I111" s="1359"/>
      <c r="J111" s="1354" t="s">
        <v>7</v>
      </c>
      <c r="K111" s="1354" t="s">
        <v>7</v>
      </c>
      <c r="L111" s="1354" t="str">
        <f>+L93</f>
        <v>JUNIO</v>
      </c>
      <c r="M111" s="1607" t="s">
        <v>10</v>
      </c>
      <c r="N111" s="1360" t="str">
        <f t="shared" si="1"/>
        <v>JUNIO</v>
      </c>
      <c r="O111" s="1354" t="s">
        <v>10</v>
      </c>
      <c r="P111" s="1359"/>
      <c r="Q111" s="1359" t="s">
        <v>193</v>
      </c>
      <c r="R111" s="1381"/>
      <c r="S111" s="1389"/>
      <c r="T111" s="1381"/>
      <c r="U111" s="1453"/>
      <c r="V111" s="1448" t="s">
        <v>983</v>
      </c>
      <c r="W111" s="1446" t="s">
        <v>1677</v>
      </c>
      <c r="X111" s="1640" t="s">
        <v>2223</v>
      </c>
      <c r="Y111" s="1632" t="s">
        <v>990</v>
      </c>
      <c r="Z111" s="1596" t="s">
        <v>1677</v>
      </c>
      <c r="AA111" s="1638">
        <v>1</v>
      </c>
      <c r="AB111" s="1638">
        <v>1</v>
      </c>
      <c r="AC111" s="1638"/>
      <c r="AD111" s="1638"/>
      <c r="AE111" s="1638">
        <v>1</v>
      </c>
    </row>
    <row r="112" spans="1:31" s="1375" customFormat="1" ht="60" customHeight="1" x14ac:dyDescent="0.2">
      <c r="A112" s="1983"/>
      <c r="B112" s="1971"/>
      <c r="C112" s="1395" t="s">
        <v>1339</v>
      </c>
      <c r="D112" s="1353" t="s">
        <v>1299</v>
      </c>
      <c r="E112" s="1356">
        <v>17000000</v>
      </c>
      <c r="F112" s="1359"/>
      <c r="G112" s="1395"/>
      <c r="H112" s="1359" t="s">
        <v>65</v>
      </c>
      <c r="I112" s="1359"/>
      <c r="J112" s="1354" t="s">
        <v>7</v>
      </c>
      <c r="K112" s="1354" t="s">
        <v>7</v>
      </c>
      <c r="L112" s="1354" t="str">
        <f>+L93</f>
        <v>JUNIO</v>
      </c>
      <c r="M112" s="1607" t="s">
        <v>10</v>
      </c>
      <c r="N112" s="1360" t="str">
        <f t="shared" si="1"/>
        <v>JUNIO</v>
      </c>
      <c r="O112" s="1354" t="s">
        <v>10</v>
      </c>
      <c r="P112" s="1359"/>
      <c r="Q112" s="1359" t="s">
        <v>193</v>
      </c>
      <c r="R112" s="1381"/>
      <c r="S112" s="1389"/>
      <c r="T112" s="1381"/>
      <c r="U112" s="1453"/>
      <c r="V112" s="1987" t="s">
        <v>983</v>
      </c>
      <c r="W112" s="1948" t="s">
        <v>1678</v>
      </c>
      <c r="X112" s="1950" t="s">
        <v>2224</v>
      </c>
      <c r="Y112" s="1947" t="s">
        <v>990</v>
      </c>
      <c r="Z112" s="1948" t="s">
        <v>2119</v>
      </c>
      <c r="AA112" s="1942">
        <v>1</v>
      </c>
      <c r="AB112" s="1942">
        <v>1</v>
      </c>
      <c r="AC112" s="1942"/>
      <c r="AD112" s="1942"/>
      <c r="AE112" s="1942">
        <v>1</v>
      </c>
    </row>
    <row r="113" spans="1:31" s="1375" customFormat="1" ht="60" x14ac:dyDescent="0.2">
      <c r="A113" s="1983"/>
      <c r="B113" s="1971"/>
      <c r="C113" s="1398" t="s">
        <v>1340</v>
      </c>
      <c r="D113" s="1365" t="s">
        <v>1299</v>
      </c>
      <c r="E113" s="1356">
        <v>164000000</v>
      </c>
      <c r="F113" s="1359"/>
      <c r="G113" s="1395"/>
      <c r="H113" s="1359" t="s">
        <v>65</v>
      </c>
      <c r="I113" s="1359"/>
      <c r="J113" s="1354" t="s">
        <v>7</v>
      </c>
      <c r="K113" s="1354" t="s">
        <v>7</v>
      </c>
      <c r="L113" s="1354" t="str">
        <f>+L111</f>
        <v>JUNIO</v>
      </c>
      <c r="M113" s="1607" t="s">
        <v>10</v>
      </c>
      <c r="N113" s="1360" t="str">
        <f t="shared" si="1"/>
        <v>JUNIO</v>
      </c>
      <c r="O113" s="1354" t="s">
        <v>10</v>
      </c>
      <c r="P113" s="1359"/>
      <c r="Q113" s="1359" t="s">
        <v>193</v>
      </c>
      <c r="R113" s="1381"/>
      <c r="S113" s="1389"/>
      <c r="T113" s="1381"/>
      <c r="U113" s="1453"/>
      <c r="V113" s="1987"/>
      <c r="W113" s="1948"/>
      <c r="X113" s="1952"/>
      <c r="Y113" s="1947"/>
      <c r="Z113" s="1948"/>
      <c r="AA113" s="1942"/>
      <c r="AB113" s="1942"/>
      <c r="AC113" s="1942"/>
      <c r="AD113" s="1942"/>
      <c r="AE113" s="1942"/>
    </row>
    <row r="114" spans="1:31" s="1375" customFormat="1" ht="62.25" customHeight="1" x14ac:dyDescent="0.2">
      <c r="A114" s="1983"/>
      <c r="B114" s="1971"/>
      <c r="C114" s="1395" t="s">
        <v>1341</v>
      </c>
      <c r="D114" s="1353" t="s">
        <v>1299</v>
      </c>
      <c r="E114" s="1367">
        <v>17000000</v>
      </c>
      <c r="F114" s="1359"/>
      <c r="G114" s="1395"/>
      <c r="H114" s="1359" t="s">
        <v>65</v>
      </c>
      <c r="I114" s="1359"/>
      <c r="J114" s="1366" t="s">
        <v>1320</v>
      </c>
      <c r="K114" s="1366" t="s">
        <v>1320</v>
      </c>
      <c r="L114" s="1354" t="str">
        <f>+L100</f>
        <v>MAYO</v>
      </c>
      <c r="M114" s="1354" t="s">
        <v>8</v>
      </c>
      <c r="N114" s="1360" t="str">
        <f t="shared" si="1"/>
        <v>MAYO</v>
      </c>
      <c r="O114" s="1354" t="s">
        <v>8</v>
      </c>
      <c r="P114" s="1359"/>
      <c r="Q114" s="1359" t="s">
        <v>990</v>
      </c>
      <c r="R114" s="1381"/>
      <c r="S114" s="1389"/>
      <c r="T114" s="1381"/>
      <c r="U114" s="1453"/>
      <c r="V114" s="1448" t="s">
        <v>983</v>
      </c>
      <c r="W114" s="1446" t="s">
        <v>1679</v>
      </c>
      <c r="X114" s="1642" t="s">
        <v>2225</v>
      </c>
      <c r="Y114" s="1598" t="s">
        <v>193</v>
      </c>
      <c r="Z114" s="1596" t="s">
        <v>2120</v>
      </c>
      <c r="AA114" s="1638">
        <v>1</v>
      </c>
      <c r="AB114" s="1638"/>
      <c r="AC114" s="1638"/>
      <c r="AD114" s="1638">
        <v>1</v>
      </c>
      <c r="AE114" s="1638"/>
    </row>
    <row r="115" spans="1:31" s="1375" customFormat="1" ht="48" x14ac:dyDescent="0.2">
      <c r="A115" s="1983"/>
      <c r="B115" s="1971"/>
      <c r="C115" s="1398" t="s">
        <v>1342</v>
      </c>
      <c r="D115" s="1365" t="s">
        <v>1299</v>
      </c>
      <c r="E115" s="1367">
        <v>8000000</v>
      </c>
      <c r="F115" s="1359"/>
      <c r="G115" s="1395"/>
      <c r="H115" s="1359" t="s">
        <v>65</v>
      </c>
      <c r="I115" s="1359"/>
      <c r="J115" s="1366" t="s">
        <v>6</v>
      </c>
      <c r="K115" s="1366" t="s">
        <v>6</v>
      </c>
      <c r="L115" s="1354" t="str">
        <f>+L100</f>
        <v>MAYO</v>
      </c>
      <c r="M115" s="1354" t="s">
        <v>9</v>
      </c>
      <c r="N115" s="1360" t="str">
        <f t="shared" si="1"/>
        <v>MAYO</v>
      </c>
      <c r="O115" s="1354" t="s">
        <v>8</v>
      </c>
      <c r="P115" s="1359"/>
      <c r="Q115" s="1359" t="s">
        <v>990</v>
      </c>
      <c r="R115" s="1381"/>
      <c r="S115" s="1389"/>
      <c r="T115" s="1381"/>
      <c r="U115" s="1453"/>
      <c r="V115" s="1448" t="s">
        <v>983</v>
      </c>
      <c r="W115" s="1446" t="s">
        <v>1680</v>
      </c>
      <c r="X115" s="1640" t="s">
        <v>2226</v>
      </c>
      <c r="Y115" s="1598" t="s">
        <v>193</v>
      </c>
      <c r="Z115" s="1596" t="s">
        <v>2121</v>
      </c>
      <c r="AA115" s="1638">
        <v>1</v>
      </c>
      <c r="AB115" s="1638"/>
      <c r="AC115" s="1638"/>
      <c r="AD115" s="1638">
        <v>1</v>
      </c>
      <c r="AE115" s="1638"/>
    </row>
    <row r="116" spans="1:31" s="1375" customFormat="1" ht="31.5" customHeight="1" x14ac:dyDescent="0.2">
      <c r="A116" s="1983"/>
      <c r="B116" s="1971"/>
      <c r="C116" s="1398" t="s">
        <v>1343</v>
      </c>
      <c r="D116" s="1353" t="s">
        <v>1299</v>
      </c>
      <c r="E116" s="1367">
        <v>2000000</v>
      </c>
      <c r="F116" s="1359"/>
      <c r="G116" s="1395"/>
      <c r="H116" s="1359" t="s">
        <v>65</v>
      </c>
      <c r="I116" s="1359"/>
      <c r="J116" s="1366" t="s">
        <v>6</v>
      </c>
      <c r="K116" s="1366" t="s">
        <v>6</v>
      </c>
      <c r="L116" s="1354" t="str">
        <f>+L100</f>
        <v>MAYO</v>
      </c>
      <c r="M116" s="1354" t="s">
        <v>9</v>
      </c>
      <c r="N116" s="1360" t="str">
        <f t="shared" si="1"/>
        <v>MAYO</v>
      </c>
      <c r="O116" s="1354" t="s">
        <v>8</v>
      </c>
      <c r="P116" s="1359"/>
      <c r="Q116" s="1359" t="s">
        <v>990</v>
      </c>
      <c r="R116" s="1381"/>
      <c r="S116" s="1389"/>
      <c r="T116" s="1381"/>
      <c r="U116" s="1453"/>
      <c r="V116" s="1448" t="s">
        <v>990</v>
      </c>
      <c r="W116" s="1446" t="s">
        <v>1653</v>
      </c>
      <c r="X116" s="1640" t="s">
        <v>2227</v>
      </c>
      <c r="Y116" s="1598" t="s">
        <v>193</v>
      </c>
      <c r="Z116" s="1596" t="s">
        <v>2122</v>
      </c>
      <c r="AA116" s="1638">
        <v>1</v>
      </c>
      <c r="AB116" s="1638"/>
      <c r="AC116" s="1638"/>
      <c r="AD116" s="1638">
        <v>1</v>
      </c>
      <c r="AE116" s="1638"/>
    </row>
    <row r="117" spans="1:31" s="1375" customFormat="1" ht="36" x14ac:dyDescent="0.2">
      <c r="A117" s="1983"/>
      <c r="B117" s="1971"/>
      <c r="C117" s="1398" t="s">
        <v>1344</v>
      </c>
      <c r="D117" s="1365" t="s">
        <v>1299</v>
      </c>
      <c r="E117" s="1367">
        <v>130000000</v>
      </c>
      <c r="F117" s="1359"/>
      <c r="G117" s="1395"/>
      <c r="H117" s="1359" t="s">
        <v>65</v>
      </c>
      <c r="I117" s="1359"/>
      <c r="J117" s="1366" t="s">
        <v>480</v>
      </c>
      <c r="K117" s="1366" t="s">
        <v>480</v>
      </c>
      <c r="L117" s="1607" t="str">
        <f>+L101</f>
        <v>JULIO</v>
      </c>
      <c r="M117" s="1354" t="s">
        <v>14</v>
      </c>
      <c r="N117" s="1360" t="str">
        <f t="shared" si="1"/>
        <v>JULIO</v>
      </c>
      <c r="O117" s="1354" t="s">
        <v>13</v>
      </c>
      <c r="P117" s="1359"/>
      <c r="Q117" s="1359" t="s">
        <v>193</v>
      </c>
      <c r="R117" s="1381"/>
      <c r="S117" s="1389"/>
      <c r="T117" s="1381"/>
      <c r="U117" s="1453"/>
      <c r="V117" s="1448" t="s">
        <v>990</v>
      </c>
      <c r="W117" s="1446" t="s">
        <v>1653</v>
      </c>
      <c r="X117" s="1640" t="s">
        <v>1344</v>
      </c>
      <c r="Y117" s="1604" t="s">
        <v>990</v>
      </c>
      <c r="Z117" s="1596" t="s">
        <v>2096</v>
      </c>
      <c r="AA117" s="1638">
        <v>1</v>
      </c>
      <c r="AB117" s="1638">
        <v>1</v>
      </c>
      <c r="AC117" s="1638"/>
      <c r="AD117" s="1638"/>
      <c r="AE117" s="1638">
        <v>1</v>
      </c>
    </row>
    <row r="118" spans="1:31" s="1375" customFormat="1" ht="48" x14ac:dyDescent="0.2">
      <c r="A118" s="1983"/>
      <c r="B118" s="1971"/>
      <c r="C118" s="1398" t="s">
        <v>1345</v>
      </c>
      <c r="D118" s="1353" t="s">
        <v>1299</v>
      </c>
      <c r="E118" s="1367">
        <v>28000</v>
      </c>
      <c r="F118" s="1359"/>
      <c r="G118" s="1395"/>
      <c r="H118" s="1359" t="s">
        <v>65</v>
      </c>
      <c r="I118" s="1359"/>
      <c r="J118" s="1354" t="s">
        <v>10</v>
      </c>
      <c r="K118" s="1354" t="s">
        <v>10</v>
      </c>
      <c r="L118" s="1607" t="str">
        <f>+L102</f>
        <v>SEPTIEMBRE</v>
      </c>
      <c r="M118" s="1354" t="s">
        <v>12</v>
      </c>
      <c r="N118" s="1360" t="str">
        <f t="shared" si="1"/>
        <v>SEPTIEMBRE</v>
      </c>
      <c r="O118" s="1354" t="s">
        <v>12</v>
      </c>
      <c r="P118" s="1359"/>
      <c r="Q118" s="1359" t="s">
        <v>193</v>
      </c>
      <c r="R118" s="1381"/>
      <c r="S118" s="1389"/>
      <c r="T118" s="1381"/>
      <c r="U118" s="1453"/>
      <c r="V118" s="1448" t="s">
        <v>193</v>
      </c>
      <c r="W118" s="1446"/>
      <c r="X118" s="1596" t="s">
        <v>2228</v>
      </c>
      <c r="Y118" s="1604" t="s">
        <v>990</v>
      </c>
      <c r="Z118" s="1596" t="s">
        <v>2096</v>
      </c>
      <c r="AA118" s="1638">
        <v>1</v>
      </c>
      <c r="AB118" s="1638"/>
      <c r="AC118" s="1638"/>
      <c r="AD118" s="1638">
        <v>1</v>
      </c>
      <c r="AE118" s="1638"/>
    </row>
    <row r="119" spans="1:31" s="1375" customFormat="1" ht="48" x14ac:dyDescent="0.2">
      <c r="A119" s="1983"/>
      <c r="B119" s="1971"/>
      <c r="C119" s="1398" t="s">
        <v>1346</v>
      </c>
      <c r="D119" s="1365" t="s">
        <v>1299</v>
      </c>
      <c r="E119" s="1367">
        <v>112000</v>
      </c>
      <c r="F119" s="1359"/>
      <c r="G119" s="1395"/>
      <c r="H119" s="1359" t="s">
        <v>65</v>
      </c>
      <c r="I119" s="1359"/>
      <c r="J119" s="1354" t="s">
        <v>10</v>
      </c>
      <c r="K119" s="1354" t="s">
        <v>10</v>
      </c>
      <c r="L119" s="1607" t="str">
        <f>+L102</f>
        <v>SEPTIEMBRE</v>
      </c>
      <c r="M119" s="1354" t="s">
        <v>12</v>
      </c>
      <c r="N119" s="1360" t="str">
        <f t="shared" si="1"/>
        <v>SEPTIEMBRE</v>
      </c>
      <c r="O119" s="1354" t="s">
        <v>12</v>
      </c>
      <c r="P119" s="1359"/>
      <c r="Q119" s="1359" t="s">
        <v>193</v>
      </c>
      <c r="R119" s="1381"/>
      <c r="S119" s="1389"/>
      <c r="T119" s="1381"/>
      <c r="U119" s="1453"/>
      <c r="V119" s="1448" t="s">
        <v>193</v>
      </c>
      <c r="W119" s="1446"/>
      <c r="X119" s="1596" t="s">
        <v>2229</v>
      </c>
      <c r="Y119" s="1604" t="s">
        <v>990</v>
      </c>
      <c r="Z119" s="1596" t="s">
        <v>2096</v>
      </c>
      <c r="AA119" s="1638">
        <v>1</v>
      </c>
      <c r="AB119" s="1638"/>
      <c r="AC119" s="1638"/>
      <c r="AD119" s="1638">
        <v>1</v>
      </c>
      <c r="AE119" s="1638"/>
    </row>
    <row r="120" spans="1:31" s="1375" customFormat="1" ht="36" x14ac:dyDescent="0.2">
      <c r="A120" s="1983"/>
      <c r="B120" s="1971"/>
      <c r="C120" s="1398" t="s">
        <v>1347</v>
      </c>
      <c r="D120" s="1353" t="s">
        <v>1299</v>
      </c>
      <c r="E120" s="1367">
        <v>2000000</v>
      </c>
      <c r="F120" s="1359"/>
      <c r="G120" s="1395"/>
      <c r="H120" s="1359" t="s">
        <v>65</v>
      </c>
      <c r="I120" s="1359"/>
      <c r="J120" s="1354" t="s">
        <v>11</v>
      </c>
      <c r="K120" s="1354" t="s">
        <v>11</v>
      </c>
      <c r="L120" s="1607" t="str">
        <f>+L106</f>
        <v>SEPTIEMBRE</v>
      </c>
      <c r="M120" s="1354" t="s">
        <v>12</v>
      </c>
      <c r="N120" s="1360" t="str">
        <f t="shared" si="1"/>
        <v>SEPTIEMBRE</v>
      </c>
      <c r="O120" s="1354" t="s">
        <v>12</v>
      </c>
      <c r="P120" s="1359"/>
      <c r="Q120" s="1359" t="s">
        <v>193</v>
      </c>
      <c r="R120" s="1381"/>
      <c r="S120" s="1389"/>
      <c r="T120" s="1381"/>
      <c r="U120" s="1453"/>
      <c r="V120" s="1448" t="s">
        <v>193</v>
      </c>
      <c r="W120" s="1446"/>
      <c r="X120" s="1596" t="s">
        <v>2110</v>
      </c>
      <c r="Y120" s="1604" t="s">
        <v>990</v>
      </c>
      <c r="Z120" s="1596" t="s">
        <v>2096</v>
      </c>
      <c r="AA120" s="1638">
        <v>1</v>
      </c>
      <c r="AB120" s="1638"/>
      <c r="AC120" s="1638"/>
      <c r="AD120" s="1638">
        <v>1</v>
      </c>
      <c r="AE120" s="1638"/>
    </row>
    <row r="121" spans="1:31" s="1375" customFormat="1" ht="72" x14ac:dyDescent="0.2">
      <c r="A121" s="1983"/>
      <c r="B121" s="1971"/>
      <c r="C121" s="1395" t="s">
        <v>1348</v>
      </c>
      <c r="D121" s="1365" t="s">
        <v>1299</v>
      </c>
      <c r="E121" s="1367">
        <v>30000000</v>
      </c>
      <c r="F121" s="1359"/>
      <c r="G121" s="1395"/>
      <c r="H121" s="1359" t="s">
        <v>65</v>
      </c>
      <c r="I121" s="1359"/>
      <c r="J121" s="1354" t="s">
        <v>11</v>
      </c>
      <c r="K121" s="1354" t="s">
        <v>11</v>
      </c>
      <c r="L121" s="1607" t="str">
        <f>+L120</f>
        <v>SEPTIEMBRE</v>
      </c>
      <c r="M121" s="1354" t="s">
        <v>12</v>
      </c>
      <c r="N121" s="1360" t="str">
        <f t="shared" si="1"/>
        <v>SEPTIEMBRE</v>
      </c>
      <c r="O121" s="1354" t="s">
        <v>12</v>
      </c>
      <c r="P121" s="1359"/>
      <c r="Q121" s="1359" t="s">
        <v>193</v>
      </c>
      <c r="R121" s="1381"/>
      <c r="S121" s="1389"/>
      <c r="T121" s="1381"/>
      <c r="U121" s="1453"/>
      <c r="V121" s="1448" t="s">
        <v>193</v>
      </c>
      <c r="W121" s="1446"/>
      <c r="X121" s="1596" t="s">
        <v>2110</v>
      </c>
      <c r="Y121" s="1604" t="s">
        <v>990</v>
      </c>
      <c r="Z121" s="1596" t="s">
        <v>2096</v>
      </c>
      <c r="AA121" s="1638">
        <v>1</v>
      </c>
      <c r="AB121" s="1638"/>
      <c r="AC121" s="1638"/>
      <c r="AD121" s="1638">
        <v>1</v>
      </c>
      <c r="AE121" s="1638"/>
    </row>
    <row r="122" spans="1:31" s="1375" customFormat="1" ht="60" x14ac:dyDescent="0.2">
      <c r="A122" s="1983"/>
      <c r="B122" s="1971"/>
      <c r="C122" s="1395" t="s">
        <v>1349</v>
      </c>
      <c r="D122" s="1353" t="s">
        <v>1299</v>
      </c>
      <c r="E122" s="1367">
        <v>7000000</v>
      </c>
      <c r="F122" s="1359"/>
      <c r="G122" s="1395"/>
      <c r="H122" s="1359" t="s">
        <v>65</v>
      </c>
      <c r="I122" s="1359"/>
      <c r="J122" s="1354" t="s">
        <v>11</v>
      </c>
      <c r="K122" s="1354" t="s">
        <v>11</v>
      </c>
      <c r="L122" s="1607" t="str">
        <f>+L121</f>
        <v>SEPTIEMBRE</v>
      </c>
      <c r="M122" s="1354" t="s">
        <v>12</v>
      </c>
      <c r="N122" s="1360" t="str">
        <f t="shared" si="1"/>
        <v>SEPTIEMBRE</v>
      </c>
      <c r="O122" s="1354" t="s">
        <v>12</v>
      </c>
      <c r="P122" s="1359"/>
      <c r="Q122" s="1359" t="s">
        <v>193</v>
      </c>
      <c r="R122" s="1381"/>
      <c r="S122" s="1389"/>
      <c r="T122" s="1381"/>
      <c r="U122" s="1453"/>
      <c r="V122" s="1448" t="s">
        <v>193</v>
      </c>
      <c r="W122" s="1446"/>
      <c r="X122" s="1640" t="s">
        <v>2230</v>
      </c>
      <c r="Y122" s="1604" t="s">
        <v>990</v>
      </c>
      <c r="Z122" s="1596" t="s">
        <v>2123</v>
      </c>
      <c r="AA122" s="1638">
        <v>1</v>
      </c>
      <c r="AB122" s="1638">
        <v>1</v>
      </c>
      <c r="AC122" s="1638"/>
      <c r="AD122" s="1638"/>
      <c r="AE122" s="1638">
        <v>1</v>
      </c>
    </row>
    <row r="123" spans="1:31" s="1375" customFormat="1" ht="36" x14ac:dyDescent="0.2">
      <c r="A123" s="1983"/>
      <c r="B123" s="1971"/>
      <c r="C123" s="1395" t="s">
        <v>1350</v>
      </c>
      <c r="D123" s="1353" t="s">
        <v>1299</v>
      </c>
      <c r="E123" s="1367">
        <v>3000000</v>
      </c>
      <c r="F123" s="1359"/>
      <c r="G123" s="1395"/>
      <c r="H123" s="1359" t="s">
        <v>65</v>
      </c>
      <c r="I123" s="1359"/>
      <c r="J123" s="1354" t="s">
        <v>9</v>
      </c>
      <c r="K123" s="1354" t="s">
        <v>9</v>
      </c>
      <c r="L123" s="1607" t="str">
        <f>+L99</f>
        <v>AGOSTO</v>
      </c>
      <c r="M123" s="1354" t="s">
        <v>12</v>
      </c>
      <c r="N123" s="1360" t="str">
        <f t="shared" si="1"/>
        <v>AGOSTO</v>
      </c>
      <c r="O123" s="1354" t="s">
        <v>12</v>
      </c>
      <c r="P123" s="1359"/>
      <c r="Q123" s="1359" t="s">
        <v>193</v>
      </c>
      <c r="R123" s="1381"/>
      <c r="S123" s="1389"/>
      <c r="T123" s="1381"/>
      <c r="U123" s="1453"/>
      <c r="V123" s="1448" t="s">
        <v>990</v>
      </c>
      <c r="W123" s="1446" t="s">
        <v>1653</v>
      </c>
      <c r="X123" s="1640" t="s">
        <v>2231</v>
      </c>
      <c r="Y123" s="1605" t="s">
        <v>983</v>
      </c>
      <c r="Z123" s="1596" t="s">
        <v>2124</v>
      </c>
      <c r="AA123" s="1638">
        <v>1</v>
      </c>
      <c r="AB123" s="1638">
        <v>1</v>
      </c>
      <c r="AC123" s="1638">
        <v>1</v>
      </c>
      <c r="AD123" s="1638"/>
      <c r="AE123" s="1638"/>
    </row>
    <row r="124" spans="1:31" s="1375" customFormat="1" ht="36" x14ac:dyDescent="0.2">
      <c r="A124" s="1983"/>
      <c r="B124" s="1971"/>
      <c r="C124" s="1395" t="s">
        <v>1351</v>
      </c>
      <c r="D124" s="1365" t="s">
        <v>1299</v>
      </c>
      <c r="E124" s="1367">
        <v>60000000</v>
      </c>
      <c r="F124" s="1359"/>
      <c r="G124" s="1395"/>
      <c r="H124" s="1359" t="s">
        <v>65</v>
      </c>
      <c r="I124" s="1359"/>
      <c r="J124" s="1366" t="s">
        <v>9</v>
      </c>
      <c r="K124" s="1366" t="s">
        <v>9</v>
      </c>
      <c r="L124" s="1607" t="str">
        <f>+L123</f>
        <v>AGOSTO</v>
      </c>
      <c r="M124" s="1354" t="s">
        <v>12</v>
      </c>
      <c r="N124" s="1360" t="str">
        <f t="shared" si="1"/>
        <v>AGOSTO</v>
      </c>
      <c r="O124" s="1354" t="s">
        <v>12</v>
      </c>
      <c r="P124" s="1359"/>
      <c r="Q124" s="1359" t="s">
        <v>193</v>
      </c>
      <c r="R124" s="1381"/>
      <c r="S124" s="1389"/>
      <c r="T124" s="1381"/>
      <c r="U124" s="1453"/>
      <c r="V124" s="1448" t="s">
        <v>990</v>
      </c>
      <c r="W124" s="1446" t="s">
        <v>1653</v>
      </c>
      <c r="X124" s="1453"/>
      <c r="Y124" s="1604" t="s">
        <v>990</v>
      </c>
      <c r="Z124" s="1596" t="s">
        <v>2096</v>
      </c>
      <c r="AA124" s="1638">
        <v>1</v>
      </c>
      <c r="AB124" s="1638">
        <v>1</v>
      </c>
      <c r="AC124" s="1638"/>
      <c r="AD124" s="1638"/>
      <c r="AE124" s="1638">
        <v>1</v>
      </c>
    </row>
    <row r="125" spans="1:31" s="1375" customFormat="1" ht="24" x14ac:dyDescent="0.2">
      <c r="A125" s="1983"/>
      <c r="B125" s="1971"/>
      <c r="C125" s="1395" t="s">
        <v>1352</v>
      </c>
      <c r="D125" s="1353" t="s">
        <v>1299</v>
      </c>
      <c r="E125" s="1367">
        <v>25000000</v>
      </c>
      <c r="F125" s="1359"/>
      <c r="G125" s="1395"/>
      <c r="H125" s="1359" t="s">
        <v>65</v>
      </c>
      <c r="I125" s="1359"/>
      <c r="J125" s="1354" t="s">
        <v>9</v>
      </c>
      <c r="K125" s="1354" t="s">
        <v>9</v>
      </c>
      <c r="L125" s="1607" t="str">
        <f>+L123</f>
        <v>AGOSTO</v>
      </c>
      <c r="M125" s="1354" t="s">
        <v>12</v>
      </c>
      <c r="N125" s="1360" t="str">
        <f t="shared" si="1"/>
        <v>AGOSTO</v>
      </c>
      <c r="O125" s="1354" t="s">
        <v>12</v>
      </c>
      <c r="P125" s="1359"/>
      <c r="Q125" s="1359" t="s">
        <v>193</v>
      </c>
      <c r="R125" s="1381"/>
      <c r="S125" s="1389"/>
      <c r="T125" s="1381"/>
      <c r="U125" s="1453"/>
      <c r="V125" s="1448" t="s">
        <v>990</v>
      </c>
      <c r="W125" s="1446" t="s">
        <v>1653</v>
      </c>
      <c r="X125" s="1453"/>
      <c r="Y125" s="1604" t="s">
        <v>990</v>
      </c>
      <c r="Z125" s="1596" t="s">
        <v>2096</v>
      </c>
      <c r="AA125" s="1638">
        <v>1</v>
      </c>
      <c r="AB125" s="1638">
        <v>1</v>
      </c>
      <c r="AC125" s="1638"/>
      <c r="AD125" s="1638"/>
      <c r="AE125" s="1638">
        <v>1</v>
      </c>
    </row>
    <row r="126" spans="1:31" s="1375" customFormat="1" ht="24" x14ac:dyDescent="0.2">
      <c r="A126" s="1983"/>
      <c r="B126" s="1971"/>
      <c r="C126" s="1395" t="s">
        <v>1353</v>
      </c>
      <c r="D126" s="1365" t="s">
        <v>1299</v>
      </c>
      <c r="E126" s="1367">
        <v>160000</v>
      </c>
      <c r="F126" s="1359"/>
      <c r="G126" s="1395"/>
      <c r="H126" s="1359" t="s">
        <v>65</v>
      </c>
      <c r="I126" s="1359"/>
      <c r="J126" s="1354" t="s">
        <v>9</v>
      </c>
      <c r="K126" s="1354" t="s">
        <v>9</v>
      </c>
      <c r="L126" s="1607" t="str">
        <f>+L124</f>
        <v>AGOSTO</v>
      </c>
      <c r="M126" s="1354" t="s">
        <v>12</v>
      </c>
      <c r="N126" s="1360" t="str">
        <f t="shared" si="1"/>
        <v>AGOSTO</v>
      </c>
      <c r="O126" s="1354" t="s">
        <v>12</v>
      </c>
      <c r="P126" s="1359"/>
      <c r="Q126" s="1359" t="s">
        <v>193</v>
      </c>
      <c r="R126" s="1381"/>
      <c r="S126" s="1389"/>
      <c r="T126" s="1381"/>
      <c r="U126" s="1453"/>
      <c r="V126" s="1448" t="s">
        <v>990</v>
      </c>
      <c r="W126" s="1446" t="s">
        <v>1653</v>
      </c>
      <c r="X126" s="1453"/>
      <c r="Y126" s="1604" t="s">
        <v>990</v>
      </c>
      <c r="Z126" s="1596" t="s">
        <v>2096</v>
      </c>
      <c r="AA126" s="1638">
        <v>1</v>
      </c>
      <c r="AB126" s="1638">
        <v>1</v>
      </c>
      <c r="AC126" s="1638"/>
      <c r="AD126" s="1638"/>
      <c r="AE126" s="1638">
        <v>1</v>
      </c>
    </row>
    <row r="127" spans="1:31" s="1375" customFormat="1" ht="72" x14ac:dyDescent="0.2">
      <c r="A127" s="1983"/>
      <c r="B127" s="1971"/>
      <c r="C127" s="1395" t="s">
        <v>1354</v>
      </c>
      <c r="D127" s="1353" t="s">
        <v>1299</v>
      </c>
      <c r="E127" s="1367">
        <v>65000000</v>
      </c>
      <c r="F127" s="1359"/>
      <c r="G127" s="1395"/>
      <c r="H127" s="1359" t="s">
        <v>65</v>
      </c>
      <c r="I127" s="1359"/>
      <c r="J127" s="1354" t="s">
        <v>9</v>
      </c>
      <c r="K127" s="1354" t="s">
        <v>9</v>
      </c>
      <c r="L127" s="1607" t="str">
        <f>+L125</f>
        <v>AGOSTO</v>
      </c>
      <c r="M127" s="1354" t="s">
        <v>15</v>
      </c>
      <c r="N127" s="1360" t="str">
        <f t="shared" si="1"/>
        <v>AGOSTO</v>
      </c>
      <c r="O127" s="1354" t="s">
        <v>14</v>
      </c>
      <c r="P127" s="1359"/>
      <c r="Q127" s="1359" t="s">
        <v>193</v>
      </c>
      <c r="R127" s="1381" t="s">
        <v>1355</v>
      </c>
      <c r="S127" s="1389"/>
      <c r="T127" s="1381" t="s">
        <v>1355</v>
      </c>
      <c r="U127" s="1453"/>
      <c r="V127" s="1448" t="s">
        <v>990</v>
      </c>
      <c r="W127" s="1446" t="s">
        <v>1653</v>
      </c>
      <c r="X127" s="1453"/>
      <c r="Y127" s="1604" t="s">
        <v>990</v>
      </c>
      <c r="Z127" s="1596" t="s">
        <v>2096</v>
      </c>
      <c r="AA127" s="1638">
        <v>1</v>
      </c>
      <c r="AB127" s="1638">
        <v>1</v>
      </c>
      <c r="AC127" s="1638"/>
      <c r="AD127" s="1638"/>
      <c r="AE127" s="1638">
        <v>1</v>
      </c>
    </row>
    <row r="128" spans="1:31" s="1375" customFormat="1" ht="60" x14ac:dyDescent="0.2">
      <c r="A128" s="1983"/>
      <c r="B128" s="1971"/>
      <c r="C128" s="1395" t="s">
        <v>1356</v>
      </c>
      <c r="D128" s="1365" t="s">
        <v>1299</v>
      </c>
      <c r="E128" s="1367">
        <v>150000000</v>
      </c>
      <c r="F128" s="1359"/>
      <c r="G128" s="1395"/>
      <c r="H128" s="1359" t="s">
        <v>65</v>
      </c>
      <c r="I128" s="1359"/>
      <c r="J128" s="1366" t="s">
        <v>1357</v>
      </c>
      <c r="K128" s="1366" t="s">
        <v>1357</v>
      </c>
      <c r="L128" s="1607" t="str">
        <f>+L126</f>
        <v>AGOSTO</v>
      </c>
      <c r="M128" s="1354" t="s">
        <v>15</v>
      </c>
      <c r="N128" s="1360" t="str">
        <f t="shared" si="1"/>
        <v>AGOSTO</v>
      </c>
      <c r="O128" s="1354" t="s">
        <v>14</v>
      </c>
      <c r="P128" s="1359"/>
      <c r="Q128" s="1359" t="s">
        <v>193</v>
      </c>
      <c r="R128" s="1381"/>
      <c r="S128" s="1389"/>
      <c r="T128" s="1381"/>
      <c r="U128" s="1453" t="s">
        <v>1673</v>
      </c>
      <c r="V128" s="1448" t="s">
        <v>983</v>
      </c>
      <c r="W128" s="1446" t="s">
        <v>1681</v>
      </c>
      <c r="X128" s="1640" t="s">
        <v>2232</v>
      </c>
      <c r="Y128" s="1598" t="s">
        <v>983</v>
      </c>
      <c r="Z128" s="1596" t="s">
        <v>2125</v>
      </c>
      <c r="AA128" s="1638">
        <v>1</v>
      </c>
      <c r="AB128" s="1638">
        <v>1</v>
      </c>
      <c r="AC128" s="1638">
        <v>1</v>
      </c>
      <c r="AD128" s="1638"/>
      <c r="AE128" s="1638"/>
    </row>
    <row r="129" spans="1:31" s="1375" customFormat="1" ht="48" x14ac:dyDescent="0.2">
      <c r="A129" s="1983"/>
      <c r="B129" s="1971"/>
      <c r="C129" s="1395" t="s">
        <v>1358</v>
      </c>
      <c r="D129" s="1353" t="s">
        <v>1299</v>
      </c>
      <c r="E129" s="1367">
        <v>430000000</v>
      </c>
      <c r="F129" s="1359"/>
      <c r="G129" s="1395"/>
      <c r="H129" s="1359" t="s">
        <v>65</v>
      </c>
      <c r="I129" s="1359"/>
      <c r="J129" s="1366" t="s">
        <v>11</v>
      </c>
      <c r="K129" s="1366" t="s">
        <v>11</v>
      </c>
      <c r="L129" s="1607" t="str">
        <f>+L128</f>
        <v>AGOSTO</v>
      </c>
      <c r="M129" s="1354" t="s">
        <v>15</v>
      </c>
      <c r="N129" s="1360" t="str">
        <f t="shared" si="1"/>
        <v>AGOSTO</v>
      </c>
      <c r="O129" s="1354" t="s">
        <v>14</v>
      </c>
      <c r="P129" s="1359"/>
      <c r="Q129" s="1359" t="s">
        <v>193</v>
      </c>
      <c r="R129" s="1381"/>
      <c r="S129" s="1389"/>
      <c r="T129" s="1381"/>
      <c r="U129" s="1453"/>
      <c r="V129" s="1448" t="s">
        <v>193</v>
      </c>
      <c r="W129" s="1446" t="s">
        <v>193</v>
      </c>
      <c r="X129" s="1453"/>
      <c r="Y129" s="1632" t="s">
        <v>990</v>
      </c>
      <c r="Z129" s="1633" t="s">
        <v>2096</v>
      </c>
      <c r="AA129" s="1638">
        <v>1</v>
      </c>
      <c r="AB129" s="1638">
        <v>1</v>
      </c>
      <c r="AC129" s="1638"/>
      <c r="AD129" s="1638"/>
      <c r="AE129" s="1638">
        <v>1</v>
      </c>
    </row>
    <row r="130" spans="1:31" s="1104" customFormat="1" ht="41.25" customHeight="1" x14ac:dyDescent="0.2">
      <c r="A130" s="1378" t="s">
        <v>1359</v>
      </c>
      <c r="B130" s="1963" t="s">
        <v>1360</v>
      </c>
      <c r="C130" s="1963"/>
      <c r="D130" s="1154"/>
      <c r="E130" s="1155">
        <f>+E131+E148+E151+E154+E157+E160+E163+E166+E168</f>
        <v>4000000000</v>
      </c>
      <c r="F130" s="948" t="s">
        <v>1542</v>
      </c>
      <c r="G130" s="948" t="s">
        <v>1295</v>
      </c>
      <c r="H130" s="948" t="s">
        <v>65</v>
      </c>
      <c r="I130" s="949" t="s">
        <v>193</v>
      </c>
      <c r="J130" s="949"/>
      <c r="K130" s="949"/>
      <c r="L130" s="950"/>
      <c r="M130" s="948"/>
      <c r="N130" s="968"/>
      <c r="O130" s="968"/>
      <c r="P130" s="968"/>
      <c r="Q130" s="968"/>
      <c r="R130" s="956"/>
      <c r="S130" s="1096"/>
      <c r="T130" s="1401"/>
      <c r="U130" s="1447"/>
      <c r="V130" s="968"/>
      <c r="W130" s="956"/>
      <c r="X130" s="1447"/>
      <c r="Y130" s="968"/>
      <c r="Z130" s="956"/>
      <c r="AA130" s="1639"/>
      <c r="AB130" s="1639"/>
      <c r="AC130" s="1639"/>
      <c r="AD130" s="1639"/>
      <c r="AE130" s="1639"/>
    </row>
    <row r="131" spans="1:31" s="1375" customFormat="1" ht="12" customHeight="1" x14ac:dyDescent="0.2">
      <c r="A131" s="1983" t="s">
        <v>1359</v>
      </c>
      <c r="B131" s="1965" t="s">
        <v>1361</v>
      </c>
      <c r="C131" s="1373"/>
      <c r="D131" s="1368"/>
      <c r="E131" s="1399">
        <f>SUM(E132:E147)</f>
        <v>1603350000</v>
      </c>
      <c r="F131" s="1363"/>
      <c r="G131" s="1358"/>
      <c r="H131" s="1363" t="s">
        <v>65</v>
      </c>
      <c r="I131" s="1363"/>
      <c r="J131" s="1369"/>
      <c r="K131" s="1363"/>
      <c r="L131" s="1360"/>
      <c r="M131" s="1360"/>
      <c r="N131" s="1363"/>
      <c r="O131" s="1363"/>
      <c r="P131" s="1359"/>
      <c r="Q131" s="1359"/>
      <c r="R131" s="1964" t="s">
        <v>1543</v>
      </c>
      <c r="S131" s="1389"/>
      <c r="T131" s="1964" t="s">
        <v>1543</v>
      </c>
      <c r="U131" s="1453"/>
      <c r="V131" s="1448"/>
      <c r="W131" s="1948" t="s">
        <v>1682</v>
      </c>
      <c r="X131" s="1453"/>
      <c r="Y131" s="1598"/>
      <c r="Z131" s="1948" t="s">
        <v>2126</v>
      </c>
      <c r="AA131" s="1638"/>
      <c r="AB131" s="1638"/>
      <c r="AC131" s="1638"/>
      <c r="AD131" s="1638"/>
      <c r="AE131" s="1638"/>
    </row>
    <row r="132" spans="1:31" s="1375" customFormat="1" x14ac:dyDescent="0.2">
      <c r="A132" s="1983"/>
      <c r="B132" s="1965"/>
      <c r="C132" s="1353" t="s">
        <v>1362</v>
      </c>
      <c r="D132" s="1368" t="s">
        <v>1299</v>
      </c>
      <c r="E132" s="1367">
        <v>407400000</v>
      </c>
      <c r="F132" s="1363"/>
      <c r="G132" s="1358"/>
      <c r="H132" s="1363" t="s">
        <v>65</v>
      </c>
      <c r="I132" s="1363"/>
      <c r="J132" s="1369"/>
      <c r="K132" s="1363"/>
      <c r="L132" s="1360" t="s">
        <v>1363</v>
      </c>
      <c r="M132" s="1360" t="s">
        <v>1364</v>
      </c>
      <c r="N132" s="1363" t="s">
        <v>1363</v>
      </c>
      <c r="O132" s="1363" t="s">
        <v>1300</v>
      </c>
      <c r="P132" s="1370"/>
      <c r="Q132" s="1359" t="s">
        <v>1039</v>
      </c>
      <c r="R132" s="1964"/>
      <c r="S132" s="1389"/>
      <c r="T132" s="1964"/>
      <c r="U132" s="1454"/>
      <c r="V132" s="1448" t="s">
        <v>193</v>
      </c>
      <c r="W132" s="1948"/>
      <c r="X132" s="1454"/>
      <c r="Y132" s="1598" t="s">
        <v>193</v>
      </c>
      <c r="Z132" s="1948"/>
      <c r="AA132" s="1638">
        <v>1</v>
      </c>
      <c r="AB132" s="1638"/>
      <c r="AC132" s="1638"/>
      <c r="AD132" s="1638">
        <v>1</v>
      </c>
      <c r="AE132" s="1638"/>
    </row>
    <row r="133" spans="1:31" s="1375" customFormat="1" x14ac:dyDescent="0.2">
      <c r="A133" s="1983"/>
      <c r="B133" s="1965"/>
      <c r="C133" s="1353" t="s">
        <v>1365</v>
      </c>
      <c r="D133" s="1368" t="s">
        <v>1299</v>
      </c>
      <c r="E133" s="1367"/>
      <c r="F133" s="1363"/>
      <c r="G133" s="1400"/>
      <c r="H133" s="1363" t="s">
        <v>65</v>
      </c>
      <c r="I133" s="1363"/>
      <c r="J133" s="1369"/>
      <c r="K133" s="1363"/>
      <c r="L133" s="1360"/>
      <c r="M133" s="1360"/>
      <c r="N133" s="1363"/>
      <c r="O133" s="1363"/>
      <c r="P133" s="1359"/>
      <c r="Q133" s="1359"/>
      <c r="R133" s="1964"/>
      <c r="S133" s="1389"/>
      <c r="T133" s="1964"/>
      <c r="U133" s="1453"/>
      <c r="V133" s="1448"/>
      <c r="W133" s="1948"/>
      <c r="X133" s="1453"/>
      <c r="Y133" s="1598"/>
      <c r="Z133" s="1948"/>
      <c r="AA133" s="1638"/>
      <c r="AB133" s="1638"/>
      <c r="AC133" s="1638"/>
      <c r="AD133" s="1638"/>
      <c r="AE133" s="1638"/>
    </row>
    <row r="134" spans="1:31" s="1375" customFormat="1" x14ac:dyDescent="0.2">
      <c r="A134" s="1983"/>
      <c r="B134" s="1965"/>
      <c r="C134" s="1353" t="s">
        <v>1366</v>
      </c>
      <c r="D134" s="1368" t="s">
        <v>1299</v>
      </c>
      <c r="E134" s="1367">
        <v>177450000</v>
      </c>
      <c r="F134" s="1363"/>
      <c r="G134" s="1358"/>
      <c r="H134" s="1363" t="s">
        <v>65</v>
      </c>
      <c r="I134" s="1363"/>
      <c r="J134" s="1369"/>
      <c r="K134" s="1363"/>
      <c r="L134" s="1360" t="s">
        <v>1363</v>
      </c>
      <c r="M134" s="1360" t="s">
        <v>1364</v>
      </c>
      <c r="N134" s="1363" t="s">
        <v>1363</v>
      </c>
      <c r="O134" s="1363" t="s">
        <v>1300</v>
      </c>
      <c r="P134" s="1359"/>
      <c r="Q134" s="1359" t="s">
        <v>1039</v>
      </c>
      <c r="R134" s="1964"/>
      <c r="S134" s="1389"/>
      <c r="T134" s="1964"/>
      <c r="U134" s="1453"/>
      <c r="V134" s="1448" t="s">
        <v>193</v>
      </c>
      <c r="W134" s="1948"/>
      <c r="X134" s="1453"/>
      <c r="Y134" s="1598" t="s">
        <v>193</v>
      </c>
      <c r="Z134" s="1948"/>
      <c r="AA134" s="1638">
        <v>1</v>
      </c>
      <c r="AB134" s="1638"/>
      <c r="AC134" s="1638"/>
      <c r="AD134" s="1638">
        <v>1</v>
      </c>
      <c r="AE134" s="1638"/>
    </row>
    <row r="135" spans="1:31" s="1375" customFormat="1" x14ac:dyDescent="0.2">
      <c r="A135" s="1983"/>
      <c r="B135" s="1965"/>
      <c r="C135" s="1353" t="s">
        <v>1367</v>
      </c>
      <c r="D135" s="1368" t="s">
        <v>1299</v>
      </c>
      <c r="E135" s="1367"/>
      <c r="F135" s="1363"/>
      <c r="G135" s="1358"/>
      <c r="H135" s="1363" t="s">
        <v>65</v>
      </c>
      <c r="I135" s="1363"/>
      <c r="J135" s="1369"/>
      <c r="K135" s="1363"/>
      <c r="L135" s="1360"/>
      <c r="M135" s="1360"/>
      <c r="N135" s="1363"/>
      <c r="O135" s="1363"/>
      <c r="P135" s="1359"/>
      <c r="Q135" s="1359"/>
      <c r="R135" s="1964"/>
      <c r="S135" s="1389"/>
      <c r="T135" s="1964"/>
      <c r="U135" s="1453"/>
      <c r="V135" s="1448"/>
      <c r="W135" s="1948"/>
      <c r="X135" s="1453"/>
      <c r="Y135" s="1598"/>
      <c r="Z135" s="1948"/>
      <c r="AA135" s="1638"/>
      <c r="AB135" s="1638"/>
      <c r="AC135" s="1638"/>
      <c r="AD135" s="1638"/>
      <c r="AE135" s="1638"/>
    </row>
    <row r="136" spans="1:31" s="1375" customFormat="1" x14ac:dyDescent="0.2">
      <c r="A136" s="1983"/>
      <c r="B136" s="1965"/>
      <c r="C136" s="1353" t="s">
        <v>1368</v>
      </c>
      <c r="D136" s="1368" t="s">
        <v>1299</v>
      </c>
      <c r="E136" s="1367">
        <v>281750000</v>
      </c>
      <c r="F136" s="1363"/>
      <c r="G136" s="1358"/>
      <c r="H136" s="1363" t="s">
        <v>65</v>
      </c>
      <c r="I136" s="1363"/>
      <c r="J136" s="1369"/>
      <c r="K136" s="1363"/>
      <c r="L136" s="1360" t="s">
        <v>1363</v>
      </c>
      <c r="M136" s="1360" t="s">
        <v>1364</v>
      </c>
      <c r="N136" s="1363" t="s">
        <v>1363</v>
      </c>
      <c r="O136" s="1363" t="s">
        <v>1300</v>
      </c>
      <c r="P136" s="1359"/>
      <c r="Q136" s="1359" t="s">
        <v>1039</v>
      </c>
      <c r="R136" s="1964"/>
      <c r="S136" s="1389"/>
      <c r="T136" s="1964"/>
      <c r="U136" s="1453"/>
      <c r="V136" s="1448" t="s">
        <v>193</v>
      </c>
      <c r="W136" s="1948"/>
      <c r="X136" s="1453"/>
      <c r="Y136" s="1598" t="s">
        <v>193</v>
      </c>
      <c r="Z136" s="1948"/>
      <c r="AA136" s="1638">
        <v>1</v>
      </c>
      <c r="AB136" s="1638"/>
      <c r="AC136" s="1638"/>
      <c r="AD136" s="1638">
        <v>1</v>
      </c>
      <c r="AE136" s="1638"/>
    </row>
    <row r="137" spans="1:31" s="1375" customFormat="1" x14ac:dyDescent="0.2">
      <c r="A137" s="1983"/>
      <c r="B137" s="1965"/>
      <c r="C137" s="1353" t="s">
        <v>1369</v>
      </c>
      <c r="D137" s="1368" t="s">
        <v>1299</v>
      </c>
      <c r="E137" s="1367"/>
      <c r="F137" s="1363"/>
      <c r="G137" s="1358"/>
      <c r="H137" s="1363" t="s">
        <v>65</v>
      </c>
      <c r="I137" s="1363"/>
      <c r="J137" s="1369"/>
      <c r="K137" s="1363"/>
      <c r="L137" s="1360"/>
      <c r="M137" s="1360"/>
      <c r="N137" s="1363"/>
      <c r="O137" s="1363"/>
      <c r="P137" s="1359"/>
      <c r="Q137" s="1359"/>
      <c r="R137" s="1964"/>
      <c r="S137" s="1389"/>
      <c r="T137" s="1964"/>
      <c r="U137" s="1453"/>
      <c r="V137" s="1448"/>
      <c r="W137" s="1948"/>
      <c r="X137" s="1453"/>
      <c r="Y137" s="1598"/>
      <c r="Z137" s="1948"/>
      <c r="AA137" s="1638"/>
      <c r="AB137" s="1638"/>
      <c r="AC137" s="1638"/>
      <c r="AD137" s="1638"/>
      <c r="AE137" s="1638"/>
    </row>
    <row r="138" spans="1:31" s="1375" customFormat="1" x14ac:dyDescent="0.2">
      <c r="A138" s="1983"/>
      <c r="B138" s="1965"/>
      <c r="C138" s="1353" t="s">
        <v>1370</v>
      </c>
      <c r="D138" s="1368" t="s">
        <v>1299</v>
      </c>
      <c r="E138" s="1367">
        <v>170800000</v>
      </c>
      <c r="F138" s="1363"/>
      <c r="G138" s="1358"/>
      <c r="H138" s="1363" t="s">
        <v>65</v>
      </c>
      <c r="I138" s="1363"/>
      <c r="J138" s="1369"/>
      <c r="K138" s="1363"/>
      <c r="L138" s="1360" t="s">
        <v>1363</v>
      </c>
      <c r="M138" s="1360" t="s">
        <v>1364</v>
      </c>
      <c r="N138" s="1363" t="s">
        <v>1363</v>
      </c>
      <c r="O138" s="1363" t="s">
        <v>1300</v>
      </c>
      <c r="P138" s="1359"/>
      <c r="Q138" s="1359" t="s">
        <v>1039</v>
      </c>
      <c r="R138" s="1964"/>
      <c r="S138" s="1389"/>
      <c r="T138" s="1964"/>
      <c r="U138" s="1453"/>
      <c r="V138" s="1448" t="s">
        <v>193</v>
      </c>
      <c r="W138" s="1948"/>
      <c r="X138" s="1453"/>
      <c r="Y138" s="1598" t="s">
        <v>193</v>
      </c>
      <c r="Z138" s="1948"/>
      <c r="AA138" s="1638">
        <v>1</v>
      </c>
      <c r="AB138" s="1638"/>
      <c r="AC138" s="1638"/>
      <c r="AD138" s="1638">
        <v>1</v>
      </c>
      <c r="AE138" s="1638"/>
    </row>
    <row r="139" spans="1:31" s="1375" customFormat="1" x14ac:dyDescent="0.2">
      <c r="A139" s="1983"/>
      <c r="B139" s="1965"/>
      <c r="C139" s="1353" t="s">
        <v>1371</v>
      </c>
      <c r="D139" s="1368" t="s">
        <v>1299</v>
      </c>
      <c r="E139" s="1367"/>
      <c r="F139" s="1363"/>
      <c r="G139" s="1358"/>
      <c r="H139" s="1363" t="s">
        <v>65</v>
      </c>
      <c r="I139" s="1363"/>
      <c r="J139" s="1369"/>
      <c r="K139" s="1363"/>
      <c r="L139" s="1360"/>
      <c r="M139" s="1360"/>
      <c r="N139" s="1363"/>
      <c r="O139" s="1363"/>
      <c r="P139" s="1359"/>
      <c r="Q139" s="1359"/>
      <c r="R139" s="1964"/>
      <c r="S139" s="1389"/>
      <c r="T139" s="1964"/>
      <c r="U139" s="1453"/>
      <c r="V139" s="1448"/>
      <c r="W139" s="1948"/>
      <c r="X139" s="1453"/>
      <c r="Y139" s="1598"/>
      <c r="Z139" s="1948"/>
      <c r="AA139" s="1638"/>
      <c r="AB139" s="1638"/>
      <c r="AC139" s="1638"/>
      <c r="AD139" s="1638"/>
      <c r="AE139" s="1638"/>
    </row>
    <row r="140" spans="1:31" s="1375" customFormat="1" x14ac:dyDescent="0.2">
      <c r="A140" s="1983"/>
      <c r="B140" s="1965"/>
      <c r="C140" s="1353" t="s">
        <v>1544</v>
      </c>
      <c r="D140" s="1368" t="s">
        <v>1299</v>
      </c>
      <c r="E140" s="1367">
        <v>42000000</v>
      </c>
      <c r="F140" s="1363"/>
      <c r="G140" s="1358"/>
      <c r="H140" s="1363" t="s">
        <v>65</v>
      </c>
      <c r="I140" s="1363"/>
      <c r="J140" s="1369"/>
      <c r="K140" s="1363"/>
      <c r="L140" s="1360" t="s">
        <v>1363</v>
      </c>
      <c r="M140" s="1360" t="s">
        <v>1364</v>
      </c>
      <c r="N140" s="1363" t="s">
        <v>1363</v>
      </c>
      <c r="O140" s="1363" t="s">
        <v>1300</v>
      </c>
      <c r="P140" s="1359"/>
      <c r="Q140" s="1359" t="s">
        <v>1039</v>
      </c>
      <c r="R140" s="1964"/>
      <c r="S140" s="1389"/>
      <c r="T140" s="1964"/>
      <c r="U140" s="1453"/>
      <c r="V140" s="1448" t="s">
        <v>193</v>
      </c>
      <c r="W140" s="1948"/>
      <c r="X140" s="1453"/>
      <c r="Y140" s="1598" t="s">
        <v>193</v>
      </c>
      <c r="Z140" s="1948"/>
      <c r="AA140" s="1638">
        <v>1</v>
      </c>
      <c r="AB140" s="1638"/>
      <c r="AC140" s="1638"/>
      <c r="AD140" s="1638">
        <v>1</v>
      </c>
      <c r="AE140" s="1638"/>
    </row>
    <row r="141" spans="1:31" s="1375" customFormat="1" x14ac:dyDescent="0.2">
      <c r="A141" s="1983"/>
      <c r="B141" s="1965"/>
      <c r="C141" s="1353" t="s">
        <v>1545</v>
      </c>
      <c r="D141" s="1368" t="s">
        <v>1299</v>
      </c>
      <c r="E141" s="1367"/>
      <c r="F141" s="1363"/>
      <c r="G141" s="1358"/>
      <c r="H141" s="1363" t="s">
        <v>65</v>
      </c>
      <c r="I141" s="1363"/>
      <c r="J141" s="1369"/>
      <c r="K141" s="1363"/>
      <c r="L141" s="1360"/>
      <c r="M141" s="1360"/>
      <c r="N141" s="1363"/>
      <c r="O141" s="1363"/>
      <c r="P141" s="1359"/>
      <c r="Q141" s="1359"/>
      <c r="R141" s="1964"/>
      <c r="S141" s="1389"/>
      <c r="T141" s="1964"/>
      <c r="U141" s="1453"/>
      <c r="V141" s="1448"/>
      <c r="W141" s="1948"/>
      <c r="X141" s="1453"/>
      <c r="Y141" s="1598"/>
      <c r="Z141" s="1948"/>
      <c r="AA141" s="1638"/>
      <c r="AB141" s="1638"/>
      <c r="AC141" s="1638"/>
      <c r="AD141" s="1638"/>
      <c r="AE141" s="1638"/>
    </row>
    <row r="142" spans="1:31" s="1375" customFormat="1" x14ac:dyDescent="0.2">
      <c r="A142" s="1983"/>
      <c r="B142" s="1965"/>
      <c r="C142" s="1353" t="s">
        <v>1372</v>
      </c>
      <c r="D142" s="1368" t="s">
        <v>1299</v>
      </c>
      <c r="E142" s="1367">
        <v>106400000</v>
      </c>
      <c r="F142" s="1363"/>
      <c r="G142" s="1358"/>
      <c r="H142" s="1363" t="s">
        <v>65</v>
      </c>
      <c r="I142" s="1363"/>
      <c r="J142" s="1369"/>
      <c r="K142" s="1363"/>
      <c r="L142" s="1360" t="s">
        <v>1363</v>
      </c>
      <c r="M142" s="1360" t="s">
        <v>1364</v>
      </c>
      <c r="N142" s="1363" t="s">
        <v>1363</v>
      </c>
      <c r="O142" s="1363" t="s">
        <v>1300</v>
      </c>
      <c r="P142" s="1359"/>
      <c r="Q142" s="1359" t="s">
        <v>1039</v>
      </c>
      <c r="R142" s="1964"/>
      <c r="S142" s="1389"/>
      <c r="T142" s="1964"/>
      <c r="U142" s="1453"/>
      <c r="V142" s="1448" t="s">
        <v>193</v>
      </c>
      <c r="W142" s="1948"/>
      <c r="X142" s="1453"/>
      <c r="Y142" s="1598" t="s">
        <v>193</v>
      </c>
      <c r="Z142" s="1948"/>
      <c r="AA142" s="1638">
        <v>1</v>
      </c>
      <c r="AB142" s="1638"/>
      <c r="AC142" s="1638"/>
      <c r="AD142" s="1638">
        <v>1</v>
      </c>
      <c r="AE142" s="1638"/>
    </row>
    <row r="143" spans="1:31" s="1375" customFormat="1" x14ac:dyDescent="0.2">
      <c r="A143" s="1983"/>
      <c r="B143" s="1965"/>
      <c r="C143" s="1353" t="s">
        <v>1373</v>
      </c>
      <c r="D143" s="1368" t="s">
        <v>1299</v>
      </c>
      <c r="E143" s="1367"/>
      <c r="F143" s="1363"/>
      <c r="G143" s="1358"/>
      <c r="H143" s="1363" t="s">
        <v>65</v>
      </c>
      <c r="I143" s="1363"/>
      <c r="J143" s="1369"/>
      <c r="K143" s="1363"/>
      <c r="L143" s="1360"/>
      <c r="M143" s="1360"/>
      <c r="N143" s="1363"/>
      <c r="O143" s="1363"/>
      <c r="P143" s="1359"/>
      <c r="Q143" s="1359"/>
      <c r="R143" s="1964"/>
      <c r="S143" s="1389"/>
      <c r="T143" s="1964"/>
      <c r="U143" s="1453"/>
      <c r="V143" s="1448"/>
      <c r="W143" s="1948"/>
      <c r="X143" s="1453"/>
      <c r="Y143" s="1598"/>
      <c r="Z143" s="1948"/>
      <c r="AA143" s="1638"/>
      <c r="AB143" s="1638"/>
      <c r="AC143" s="1638"/>
      <c r="AD143" s="1638"/>
      <c r="AE143" s="1638"/>
    </row>
    <row r="144" spans="1:31" s="1375" customFormat="1" x14ac:dyDescent="0.2">
      <c r="A144" s="1983"/>
      <c r="B144" s="1965"/>
      <c r="C144" s="1353" t="s">
        <v>1374</v>
      </c>
      <c r="D144" s="1368" t="s">
        <v>1299</v>
      </c>
      <c r="E144" s="1367">
        <v>305550000</v>
      </c>
      <c r="F144" s="1363"/>
      <c r="G144" s="1358"/>
      <c r="H144" s="1363" t="s">
        <v>65</v>
      </c>
      <c r="I144" s="1363"/>
      <c r="J144" s="1369"/>
      <c r="K144" s="1363"/>
      <c r="L144" s="1360" t="s">
        <v>1363</v>
      </c>
      <c r="M144" s="1360" t="s">
        <v>1364</v>
      </c>
      <c r="N144" s="1363" t="s">
        <v>1363</v>
      </c>
      <c r="O144" s="1363" t="s">
        <v>1300</v>
      </c>
      <c r="P144" s="1359"/>
      <c r="Q144" s="1359" t="s">
        <v>1039</v>
      </c>
      <c r="R144" s="1964"/>
      <c r="S144" s="1389"/>
      <c r="T144" s="1964"/>
      <c r="U144" s="1453"/>
      <c r="V144" s="1448" t="s">
        <v>193</v>
      </c>
      <c r="W144" s="1948"/>
      <c r="X144" s="1453"/>
      <c r="Y144" s="1598" t="s">
        <v>193</v>
      </c>
      <c r="Z144" s="1948"/>
      <c r="AA144" s="1638">
        <v>1</v>
      </c>
      <c r="AB144" s="1638"/>
      <c r="AC144" s="1638"/>
      <c r="AD144" s="1638">
        <v>1</v>
      </c>
      <c r="AE144" s="1638"/>
    </row>
    <row r="145" spans="1:31" s="1375" customFormat="1" x14ac:dyDescent="0.2">
      <c r="A145" s="1983"/>
      <c r="B145" s="1965"/>
      <c r="C145" s="1353" t="s">
        <v>1375</v>
      </c>
      <c r="D145" s="1368" t="s">
        <v>1299</v>
      </c>
      <c r="E145" s="1367"/>
      <c r="F145" s="1363"/>
      <c r="G145" s="1358"/>
      <c r="H145" s="1363" t="s">
        <v>65</v>
      </c>
      <c r="I145" s="1363"/>
      <c r="J145" s="1369"/>
      <c r="K145" s="1363"/>
      <c r="L145" s="1360"/>
      <c r="M145" s="1360"/>
      <c r="N145" s="1363"/>
      <c r="O145" s="1363"/>
      <c r="P145" s="1359"/>
      <c r="Q145" s="1359"/>
      <c r="R145" s="1964"/>
      <c r="S145" s="1389"/>
      <c r="T145" s="1964"/>
      <c r="U145" s="1453"/>
      <c r="V145" s="1448"/>
      <c r="W145" s="1948"/>
      <c r="X145" s="1453"/>
      <c r="Y145" s="1598"/>
      <c r="Z145" s="1948"/>
      <c r="AA145" s="1638"/>
      <c r="AB145" s="1638"/>
      <c r="AC145" s="1638"/>
      <c r="AD145" s="1638"/>
      <c r="AE145" s="1638"/>
    </row>
    <row r="146" spans="1:31" s="1375" customFormat="1" x14ac:dyDescent="0.2">
      <c r="A146" s="1983"/>
      <c r="B146" s="1965"/>
      <c r="C146" s="1353" t="s">
        <v>1376</v>
      </c>
      <c r="D146" s="1368" t="s">
        <v>1299</v>
      </c>
      <c r="E146" s="1367">
        <v>112000000</v>
      </c>
      <c r="F146" s="1363"/>
      <c r="G146" s="1358"/>
      <c r="H146" s="1363" t="s">
        <v>65</v>
      </c>
      <c r="I146" s="1363"/>
      <c r="J146" s="1369"/>
      <c r="K146" s="1363"/>
      <c r="L146" s="1360" t="s">
        <v>1363</v>
      </c>
      <c r="M146" s="1360" t="s">
        <v>1364</v>
      </c>
      <c r="N146" s="1363" t="s">
        <v>1363</v>
      </c>
      <c r="O146" s="1363" t="s">
        <v>1300</v>
      </c>
      <c r="P146" s="1359"/>
      <c r="Q146" s="1359" t="s">
        <v>1039</v>
      </c>
      <c r="R146" s="1964"/>
      <c r="S146" s="1389"/>
      <c r="T146" s="1964"/>
      <c r="U146" s="1453"/>
      <c r="V146" s="1448" t="s">
        <v>193</v>
      </c>
      <c r="W146" s="1948"/>
      <c r="X146" s="1453"/>
      <c r="Y146" s="1598" t="s">
        <v>193</v>
      </c>
      <c r="Z146" s="1948"/>
      <c r="AA146" s="1638">
        <v>1</v>
      </c>
      <c r="AB146" s="1638"/>
      <c r="AC146" s="1638"/>
      <c r="AD146" s="1638">
        <v>1</v>
      </c>
      <c r="AE146" s="1638"/>
    </row>
    <row r="147" spans="1:31" s="1375" customFormat="1" x14ac:dyDescent="0.2">
      <c r="A147" s="1983"/>
      <c r="B147" s="1965"/>
      <c r="C147" s="1353" t="s">
        <v>1377</v>
      </c>
      <c r="D147" s="1368" t="s">
        <v>1299</v>
      </c>
      <c r="E147" s="1367"/>
      <c r="F147" s="1363"/>
      <c r="G147" s="1358"/>
      <c r="H147" s="1363" t="s">
        <v>65</v>
      </c>
      <c r="I147" s="1363"/>
      <c r="J147" s="1369"/>
      <c r="K147" s="1363"/>
      <c r="L147" s="1360"/>
      <c r="M147" s="1360"/>
      <c r="N147" s="1363"/>
      <c r="O147" s="1363"/>
      <c r="P147" s="1359"/>
      <c r="Q147" s="1359"/>
      <c r="R147" s="1964"/>
      <c r="S147" s="1389"/>
      <c r="T147" s="1964"/>
      <c r="U147" s="1453"/>
      <c r="V147" s="1448"/>
      <c r="W147" s="1948"/>
      <c r="X147" s="1453"/>
      <c r="Y147" s="1598"/>
      <c r="Z147" s="1948"/>
      <c r="AA147" s="1638"/>
      <c r="AB147" s="1638"/>
      <c r="AC147" s="1638"/>
      <c r="AD147" s="1638"/>
      <c r="AE147" s="1638"/>
    </row>
    <row r="148" spans="1:31" s="1375" customFormat="1" x14ac:dyDescent="0.2">
      <c r="A148" s="1983"/>
      <c r="B148" s="1971" t="s">
        <v>1378</v>
      </c>
      <c r="C148" s="1353"/>
      <c r="D148" s="1353"/>
      <c r="E148" s="1399">
        <f>SUM(E149:E150)</f>
        <v>345800000</v>
      </c>
      <c r="F148" s="1363"/>
      <c r="G148" s="1358"/>
      <c r="H148" s="1363"/>
      <c r="I148" s="1363"/>
      <c r="J148" s="1369"/>
      <c r="K148" s="1363"/>
      <c r="L148" s="1360"/>
      <c r="M148" s="1360"/>
      <c r="N148" s="1363"/>
      <c r="O148" s="1363"/>
      <c r="P148" s="1359"/>
      <c r="Q148" s="1359"/>
      <c r="R148" s="1964"/>
      <c r="S148" s="1389"/>
      <c r="T148" s="1964"/>
      <c r="U148" s="1453"/>
      <c r="V148" s="1448"/>
      <c r="W148" s="1948"/>
      <c r="X148" s="1453"/>
      <c r="Y148" s="1598"/>
      <c r="Z148" s="1948"/>
      <c r="AA148" s="1638"/>
      <c r="AB148" s="1638"/>
      <c r="AC148" s="1638"/>
      <c r="AD148" s="1638"/>
      <c r="AE148" s="1638"/>
    </row>
    <row r="149" spans="1:31" s="1375" customFormat="1" x14ac:dyDescent="0.2">
      <c r="A149" s="1983"/>
      <c r="B149" s="1971"/>
      <c r="C149" s="1353" t="s">
        <v>1379</v>
      </c>
      <c r="D149" s="1368" t="s">
        <v>1299</v>
      </c>
      <c r="E149" s="1367">
        <v>345800000</v>
      </c>
      <c r="F149" s="1363"/>
      <c r="G149" s="1358"/>
      <c r="H149" s="1363" t="s">
        <v>65</v>
      </c>
      <c r="I149" s="1363"/>
      <c r="J149" s="1369"/>
      <c r="K149" s="1363"/>
      <c r="L149" s="1360" t="s">
        <v>1363</v>
      </c>
      <c r="M149" s="1360" t="s">
        <v>1364</v>
      </c>
      <c r="N149" s="1363" t="s">
        <v>1363</v>
      </c>
      <c r="O149" s="1363" t="s">
        <v>1300</v>
      </c>
      <c r="P149" s="1359"/>
      <c r="Q149" s="1359" t="s">
        <v>1039</v>
      </c>
      <c r="R149" s="1964"/>
      <c r="S149" s="1389"/>
      <c r="T149" s="1964"/>
      <c r="U149" s="1453"/>
      <c r="V149" s="1448" t="s">
        <v>193</v>
      </c>
      <c r="W149" s="1948"/>
      <c r="X149" s="1453"/>
      <c r="Y149" s="1598" t="s">
        <v>193</v>
      </c>
      <c r="Z149" s="1948"/>
      <c r="AA149" s="1638">
        <v>1</v>
      </c>
      <c r="AB149" s="1638"/>
      <c r="AC149" s="1638"/>
      <c r="AD149" s="1638">
        <v>1</v>
      </c>
      <c r="AE149" s="1638"/>
    </row>
    <row r="150" spans="1:31" s="1375" customFormat="1" x14ac:dyDescent="0.2">
      <c r="A150" s="1983"/>
      <c r="B150" s="1971"/>
      <c r="C150" s="1353" t="s">
        <v>1380</v>
      </c>
      <c r="D150" s="1368" t="s">
        <v>1299</v>
      </c>
      <c r="E150" s="1367"/>
      <c r="F150" s="1363"/>
      <c r="G150" s="1358"/>
      <c r="H150" s="1363" t="s">
        <v>65</v>
      </c>
      <c r="I150" s="1363"/>
      <c r="J150" s="1369"/>
      <c r="K150" s="1363"/>
      <c r="L150" s="1360"/>
      <c r="M150" s="1360"/>
      <c r="N150" s="1363"/>
      <c r="O150" s="1363"/>
      <c r="P150" s="1359"/>
      <c r="Q150" s="1359"/>
      <c r="R150" s="1964"/>
      <c r="S150" s="1389"/>
      <c r="T150" s="1964"/>
      <c r="U150" s="1453"/>
      <c r="V150" s="1448"/>
      <c r="W150" s="1948"/>
      <c r="X150" s="1453"/>
      <c r="Y150" s="1598"/>
      <c r="Z150" s="1948"/>
      <c r="AA150" s="1638"/>
      <c r="AB150" s="1638"/>
      <c r="AC150" s="1638"/>
      <c r="AD150" s="1638"/>
      <c r="AE150" s="1638"/>
    </row>
    <row r="151" spans="1:31" s="1375" customFormat="1" x14ac:dyDescent="0.2">
      <c r="A151" s="1983"/>
      <c r="B151" s="1971" t="s">
        <v>1381</v>
      </c>
      <c r="C151" s="1353"/>
      <c r="D151" s="1368"/>
      <c r="E151" s="1399">
        <f>SUM(E152:E153)</f>
        <v>65100000</v>
      </c>
      <c r="F151" s="1363"/>
      <c r="G151" s="1358"/>
      <c r="H151" s="1363" t="s">
        <v>65</v>
      </c>
      <c r="I151" s="1363"/>
      <c r="J151" s="1369"/>
      <c r="K151" s="1363"/>
      <c r="L151" s="1360"/>
      <c r="M151" s="1360"/>
      <c r="N151" s="1363"/>
      <c r="O151" s="1363"/>
      <c r="P151" s="1342"/>
      <c r="Q151" s="1359"/>
      <c r="R151" s="1964"/>
      <c r="S151" s="1388"/>
      <c r="T151" s="1964"/>
      <c r="U151" s="1452"/>
      <c r="V151" s="1448"/>
      <c r="W151" s="1948"/>
      <c r="X151" s="1452"/>
      <c r="Y151" s="1598"/>
      <c r="Z151" s="1948"/>
      <c r="AA151" s="1638"/>
      <c r="AB151" s="1638"/>
      <c r="AC151" s="1638"/>
      <c r="AD151" s="1638"/>
      <c r="AE151" s="1638"/>
    </row>
    <row r="152" spans="1:31" s="1375" customFormat="1" x14ac:dyDescent="0.2">
      <c r="A152" s="1983"/>
      <c r="B152" s="1971"/>
      <c r="C152" s="1353" t="s">
        <v>1376</v>
      </c>
      <c r="D152" s="1368" t="s">
        <v>1299</v>
      </c>
      <c r="E152" s="1367">
        <v>65100000</v>
      </c>
      <c r="F152" s="1363"/>
      <c r="G152" s="1358"/>
      <c r="H152" s="1363" t="s">
        <v>65</v>
      </c>
      <c r="I152" s="1363"/>
      <c r="J152" s="1369"/>
      <c r="K152" s="1363"/>
      <c r="L152" s="1360" t="s">
        <v>1363</v>
      </c>
      <c r="M152" s="1360" t="s">
        <v>1364</v>
      </c>
      <c r="N152" s="1363" t="s">
        <v>1363</v>
      </c>
      <c r="O152" s="1363" t="s">
        <v>1300</v>
      </c>
      <c r="P152" s="1359"/>
      <c r="Q152" s="1359" t="s">
        <v>1039</v>
      </c>
      <c r="R152" s="1964"/>
      <c r="S152" s="1389"/>
      <c r="T152" s="1964"/>
      <c r="U152" s="1453"/>
      <c r="V152" s="1448" t="s">
        <v>193</v>
      </c>
      <c r="W152" s="1948"/>
      <c r="X152" s="1453"/>
      <c r="Y152" s="1598" t="s">
        <v>193</v>
      </c>
      <c r="Z152" s="1948"/>
      <c r="AA152" s="1638">
        <v>1</v>
      </c>
      <c r="AB152" s="1638"/>
      <c r="AC152" s="1638"/>
      <c r="AD152" s="1638">
        <v>1</v>
      </c>
      <c r="AE152" s="1638"/>
    </row>
    <row r="153" spans="1:31" s="1375" customFormat="1" x14ac:dyDescent="0.2">
      <c r="A153" s="1983"/>
      <c r="B153" s="1971"/>
      <c r="C153" s="1353" t="s">
        <v>1376</v>
      </c>
      <c r="D153" s="1368" t="s">
        <v>1299</v>
      </c>
      <c r="E153" s="1367"/>
      <c r="F153" s="1363"/>
      <c r="G153" s="1358"/>
      <c r="H153" s="1363" t="s">
        <v>65</v>
      </c>
      <c r="I153" s="1363"/>
      <c r="J153" s="1369"/>
      <c r="K153" s="1363"/>
      <c r="L153" s="1360"/>
      <c r="M153" s="1360"/>
      <c r="N153" s="1363"/>
      <c r="O153" s="1363"/>
      <c r="P153" s="1359"/>
      <c r="Q153" s="1359"/>
      <c r="R153" s="1964"/>
      <c r="S153" s="1389"/>
      <c r="T153" s="1964"/>
      <c r="U153" s="1453"/>
      <c r="V153" s="1448"/>
      <c r="W153" s="1948"/>
      <c r="X153" s="1453"/>
      <c r="Y153" s="1598"/>
      <c r="Z153" s="1948"/>
      <c r="AA153" s="1638"/>
      <c r="AB153" s="1638"/>
      <c r="AC153" s="1638"/>
      <c r="AD153" s="1638"/>
      <c r="AE153" s="1638"/>
    </row>
    <row r="154" spans="1:31" s="1375" customFormat="1" x14ac:dyDescent="0.2">
      <c r="A154" s="1983"/>
      <c r="B154" s="1971" t="s">
        <v>1382</v>
      </c>
      <c r="C154" s="1353"/>
      <c r="D154" s="1368"/>
      <c r="E154" s="1399">
        <f>SUM(E155:E156)</f>
        <v>95200000</v>
      </c>
      <c r="F154" s="1363"/>
      <c r="G154" s="1358"/>
      <c r="H154" s="1363" t="s">
        <v>65</v>
      </c>
      <c r="I154" s="1363"/>
      <c r="J154" s="1369"/>
      <c r="K154" s="1363"/>
      <c r="L154" s="1360" t="s">
        <v>1363</v>
      </c>
      <c r="M154" s="1360" t="s">
        <v>1364</v>
      </c>
      <c r="N154" s="1363" t="s">
        <v>1363</v>
      </c>
      <c r="O154" s="1363" t="s">
        <v>1300</v>
      </c>
      <c r="P154" s="1359"/>
      <c r="Q154" s="1359" t="s">
        <v>1039</v>
      </c>
      <c r="R154" s="1964"/>
      <c r="S154" s="1389"/>
      <c r="T154" s="1964"/>
      <c r="U154" s="1453"/>
      <c r="V154" s="1448"/>
      <c r="W154" s="1948"/>
      <c r="X154" s="1453"/>
      <c r="Y154" s="1598"/>
      <c r="Z154" s="1948"/>
      <c r="AA154" s="1638"/>
      <c r="AB154" s="1638"/>
      <c r="AC154" s="1638"/>
      <c r="AD154" s="1638"/>
      <c r="AE154" s="1638"/>
    </row>
    <row r="155" spans="1:31" s="1375" customFormat="1" x14ac:dyDescent="0.2">
      <c r="A155" s="1983"/>
      <c r="B155" s="1971"/>
      <c r="C155" s="1353" t="s">
        <v>1379</v>
      </c>
      <c r="D155" s="1368" t="s">
        <v>1299</v>
      </c>
      <c r="E155" s="1367">
        <v>95200000</v>
      </c>
      <c r="F155" s="1363"/>
      <c r="G155" s="1358"/>
      <c r="H155" s="1363" t="s">
        <v>65</v>
      </c>
      <c r="I155" s="1363"/>
      <c r="J155" s="1369"/>
      <c r="K155" s="1363"/>
      <c r="L155" s="1360"/>
      <c r="M155" s="1360"/>
      <c r="N155" s="1363"/>
      <c r="O155" s="1363"/>
      <c r="P155" s="1359"/>
      <c r="Q155" s="1359"/>
      <c r="R155" s="1964"/>
      <c r="S155" s="1389"/>
      <c r="T155" s="1964"/>
      <c r="U155" s="1453"/>
      <c r="V155" s="1448" t="s">
        <v>193</v>
      </c>
      <c r="W155" s="1948"/>
      <c r="X155" s="1453"/>
      <c r="Y155" s="1598" t="s">
        <v>193</v>
      </c>
      <c r="Z155" s="1948"/>
      <c r="AA155" s="1638">
        <v>1</v>
      </c>
      <c r="AB155" s="1638"/>
      <c r="AC155" s="1638"/>
      <c r="AD155" s="1638">
        <v>1</v>
      </c>
      <c r="AE155" s="1638"/>
    </row>
    <row r="156" spans="1:31" s="1375" customFormat="1" x14ac:dyDescent="0.2">
      <c r="A156" s="1983"/>
      <c r="B156" s="1971"/>
      <c r="C156" s="1353" t="s">
        <v>1380</v>
      </c>
      <c r="D156" s="1368" t="s">
        <v>1299</v>
      </c>
      <c r="E156" s="1367"/>
      <c r="F156" s="1363"/>
      <c r="G156" s="1358"/>
      <c r="H156" s="1363" t="s">
        <v>65</v>
      </c>
      <c r="I156" s="1363"/>
      <c r="J156" s="1369"/>
      <c r="K156" s="1363"/>
      <c r="L156" s="1360"/>
      <c r="M156" s="1360"/>
      <c r="N156" s="1363"/>
      <c r="O156" s="1363"/>
      <c r="P156" s="1359"/>
      <c r="Q156" s="1359"/>
      <c r="R156" s="1964"/>
      <c r="S156" s="1389"/>
      <c r="T156" s="1964"/>
      <c r="U156" s="1453"/>
      <c r="V156" s="1448"/>
      <c r="W156" s="1948"/>
      <c r="X156" s="1453"/>
      <c r="Y156" s="1598"/>
      <c r="Z156" s="1948"/>
      <c r="AA156" s="1638"/>
      <c r="AB156" s="1638"/>
      <c r="AC156" s="1638"/>
      <c r="AD156" s="1638"/>
      <c r="AE156" s="1638"/>
    </row>
    <row r="157" spans="1:31" s="1375" customFormat="1" x14ac:dyDescent="0.2">
      <c r="A157" s="1983"/>
      <c r="B157" s="1971" t="s">
        <v>1383</v>
      </c>
      <c r="C157" s="1353"/>
      <c r="D157" s="1368"/>
      <c r="E157" s="1399">
        <f>SUM(E158:E159)</f>
        <v>96000000</v>
      </c>
      <c r="F157" s="1363"/>
      <c r="G157" s="1358"/>
      <c r="H157" s="1363" t="s">
        <v>65</v>
      </c>
      <c r="I157" s="1363"/>
      <c r="J157" s="1369"/>
      <c r="K157" s="1363"/>
      <c r="L157" s="1360"/>
      <c r="M157" s="1360"/>
      <c r="N157" s="1363"/>
      <c r="O157" s="1369"/>
      <c r="P157" s="1359"/>
      <c r="Q157" s="1359"/>
      <c r="R157" s="1964"/>
      <c r="S157" s="1389"/>
      <c r="T157" s="1964"/>
      <c r="U157" s="1453"/>
      <c r="V157" s="1448"/>
      <c r="W157" s="1948"/>
      <c r="X157" s="1453"/>
      <c r="Y157" s="1598"/>
      <c r="Z157" s="1948"/>
      <c r="AA157" s="1638"/>
      <c r="AB157" s="1638"/>
      <c r="AC157" s="1638"/>
      <c r="AD157" s="1638"/>
      <c r="AE157" s="1638"/>
    </row>
    <row r="158" spans="1:31" s="1375" customFormat="1" x14ac:dyDescent="0.2">
      <c r="A158" s="1983"/>
      <c r="B158" s="1971"/>
      <c r="C158" s="1353" t="s">
        <v>1376</v>
      </c>
      <c r="D158" s="1368" t="s">
        <v>1299</v>
      </c>
      <c r="E158" s="1367">
        <v>96000000</v>
      </c>
      <c r="F158" s="1363"/>
      <c r="G158" s="1358"/>
      <c r="H158" s="1363" t="s">
        <v>65</v>
      </c>
      <c r="I158" s="1363"/>
      <c r="J158" s="1369"/>
      <c r="K158" s="1363"/>
      <c r="L158" s="1360" t="s">
        <v>1363</v>
      </c>
      <c r="M158" s="1360" t="s">
        <v>1364</v>
      </c>
      <c r="N158" s="1363" t="s">
        <v>1363</v>
      </c>
      <c r="O158" s="1369" t="s">
        <v>1300</v>
      </c>
      <c r="P158" s="1359"/>
      <c r="Q158" s="1359" t="s">
        <v>1039</v>
      </c>
      <c r="R158" s="1964"/>
      <c r="S158" s="1389"/>
      <c r="T158" s="1964"/>
      <c r="U158" s="1453"/>
      <c r="V158" s="1448" t="s">
        <v>193</v>
      </c>
      <c r="W158" s="1948"/>
      <c r="X158" s="1453"/>
      <c r="Y158" s="1598" t="s">
        <v>193</v>
      </c>
      <c r="Z158" s="1948"/>
      <c r="AA158" s="1638">
        <v>1</v>
      </c>
      <c r="AB158" s="1638"/>
      <c r="AC158" s="1638"/>
      <c r="AD158" s="1638">
        <v>1</v>
      </c>
      <c r="AE158" s="1638"/>
    </row>
    <row r="159" spans="1:31" s="1375" customFormat="1" x14ac:dyDescent="0.2">
      <c r="A159" s="1983"/>
      <c r="B159" s="1971"/>
      <c r="C159" s="1353" t="s">
        <v>1377</v>
      </c>
      <c r="D159" s="1368" t="s">
        <v>1299</v>
      </c>
      <c r="E159" s="1367"/>
      <c r="F159" s="1363"/>
      <c r="G159" s="1358"/>
      <c r="H159" s="1363" t="s">
        <v>65</v>
      </c>
      <c r="I159" s="1363"/>
      <c r="J159" s="1369"/>
      <c r="K159" s="1363"/>
      <c r="L159" s="1360"/>
      <c r="M159" s="1360"/>
      <c r="N159" s="1363"/>
      <c r="O159" s="1369"/>
      <c r="P159" s="1359"/>
      <c r="Q159" s="1359"/>
      <c r="R159" s="1964"/>
      <c r="S159" s="1389"/>
      <c r="T159" s="1964"/>
      <c r="U159" s="1453"/>
      <c r="V159" s="1448"/>
      <c r="W159" s="1948"/>
      <c r="X159" s="1453"/>
      <c r="Y159" s="1598"/>
      <c r="Z159" s="1948"/>
      <c r="AA159" s="1638"/>
      <c r="AB159" s="1638"/>
      <c r="AC159" s="1638"/>
      <c r="AD159" s="1638"/>
      <c r="AE159" s="1638"/>
    </row>
    <row r="160" spans="1:31" s="1375" customFormat="1" x14ac:dyDescent="0.2">
      <c r="A160" s="1983"/>
      <c r="B160" s="1342"/>
      <c r="C160" s="1353"/>
      <c r="D160" s="1368"/>
      <c r="E160" s="1399">
        <f>SUM(E161:E162)</f>
        <v>288414000</v>
      </c>
      <c r="F160" s="1363"/>
      <c r="G160" s="1358"/>
      <c r="H160" s="1363" t="s">
        <v>65</v>
      </c>
      <c r="I160" s="1363"/>
      <c r="J160" s="1369"/>
      <c r="K160" s="1363"/>
      <c r="L160" s="1360"/>
      <c r="M160" s="1360"/>
      <c r="N160" s="1363"/>
      <c r="O160" s="1369"/>
      <c r="P160" s="1359"/>
      <c r="Q160" s="1359"/>
      <c r="R160" s="1964"/>
      <c r="S160" s="1389"/>
      <c r="T160" s="1964"/>
      <c r="U160" s="1453"/>
      <c r="V160" s="1448"/>
      <c r="W160" s="1948"/>
      <c r="X160" s="1453"/>
      <c r="Y160" s="1598"/>
      <c r="Z160" s="1948"/>
      <c r="AA160" s="1638"/>
      <c r="AB160" s="1638"/>
      <c r="AC160" s="1638"/>
      <c r="AD160" s="1638"/>
      <c r="AE160" s="1638"/>
    </row>
    <row r="161" spans="1:31" s="1375" customFormat="1" x14ac:dyDescent="0.2">
      <c r="A161" s="1983"/>
      <c r="B161" s="1342" t="s">
        <v>1384</v>
      </c>
      <c r="C161" s="1353" t="s">
        <v>1385</v>
      </c>
      <c r="D161" s="1368" t="s">
        <v>1299</v>
      </c>
      <c r="E161" s="1367">
        <v>288414000</v>
      </c>
      <c r="F161" s="1363"/>
      <c r="G161" s="1358"/>
      <c r="H161" s="1363" t="s">
        <v>65</v>
      </c>
      <c r="I161" s="1363"/>
      <c r="J161" s="1369"/>
      <c r="K161" s="1363"/>
      <c r="L161" s="1360" t="s">
        <v>1363</v>
      </c>
      <c r="M161" s="1360" t="s">
        <v>1364</v>
      </c>
      <c r="N161" s="1363" t="s">
        <v>1363</v>
      </c>
      <c r="O161" s="1369" t="s">
        <v>1300</v>
      </c>
      <c r="P161" s="1359"/>
      <c r="Q161" s="1359" t="s">
        <v>1039</v>
      </c>
      <c r="R161" s="1964"/>
      <c r="S161" s="1389"/>
      <c r="T161" s="1964"/>
      <c r="U161" s="1453"/>
      <c r="V161" s="1448" t="s">
        <v>193</v>
      </c>
      <c r="W161" s="1948"/>
      <c r="X161" s="1453"/>
      <c r="Y161" s="1598" t="s">
        <v>193</v>
      </c>
      <c r="Z161" s="1948"/>
      <c r="AA161" s="1638">
        <v>1</v>
      </c>
      <c r="AB161" s="1638"/>
      <c r="AC161" s="1638"/>
      <c r="AD161" s="1638">
        <v>1</v>
      </c>
      <c r="AE161" s="1638"/>
    </row>
    <row r="162" spans="1:31" s="1375" customFormat="1" x14ac:dyDescent="0.2">
      <c r="A162" s="1983"/>
      <c r="B162" s="1342"/>
      <c r="C162" s="1353" t="s">
        <v>1386</v>
      </c>
      <c r="D162" s="1368" t="s">
        <v>1299</v>
      </c>
      <c r="E162" s="1367"/>
      <c r="F162" s="1363"/>
      <c r="G162" s="1358"/>
      <c r="H162" s="1363" t="s">
        <v>65</v>
      </c>
      <c r="I162" s="1363"/>
      <c r="J162" s="1369"/>
      <c r="K162" s="1363"/>
      <c r="L162" s="1360"/>
      <c r="M162" s="1360"/>
      <c r="N162" s="1363"/>
      <c r="O162" s="1369"/>
      <c r="P162" s="1359"/>
      <c r="Q162" s="1359"/>
      <c r="R162" s="1964"/>
      <c r="S162" s="1389"/>
      <c r="T162" s="1964"/>
      <c r="U162" s="1453"/>
      <c r="V162" s="1448"/>
      <c r="W162" s="1948"/>
      <c r="X162" s="1453"/>
      <c r="Y162" s="1598"/>
      <c r="Z162" s="1948"/>
      <c r="AA162" s="1638"/>
      <c r="AB162" s="1638"/>
      <c r="AC162" s="1638"/>
      <c r="AD162" s="1638"/>
      <c r="AE162" s="1638"/>
    </row>
    <row r="163" spans="1:31" s="1375" customFormat="1" x14ac:dyDescent="0.2">
      <c r="A163" s="1983"/>
      <c r="B163" s="1342"/>
      <c r="C163" s="1353"/>
      <c r="D163" s="1368"/>
      <c r="E163" s="1399">
        <f>SUM(E164:E165)</f>
        <v>296100000</v>
      </c>
      <c r="F163" s="1363"/>
      <c r="G163" s="1358"/>
      <c r="H163" s="1363" t="s">
        <v>65</v>
      </c>
      <c r="I163" s="1363"/>
      <c r="J163" s="1369"/>
      <c r="K163" s="1363"/>
      <c r="L163" s="1360"/>
      <c r="M163" s="1360"/>
      <c r="N163" s="1363"/>
      <c r="O163" s="1369"/>
      <c r="P163" s="1359"/>
      <c r="Q163" s="1359"/>
      <c r="R163" s="1964"/>
      <c r="S163" s="1389"/>
      <c r="T163" s="1964"/>
      <c r="U163" s="1453"/>
      <c r="V163" s="1448"/>
      <c r="W163" s="1948"/>
      <c r="X163" s="1453"/>
      <c r="Y163" s="1598"/>
      <c r="Z163" s="1948"/>
      <c r="AA163" s="1638"/>
      <c r="AB163" s="1638"/>
      <c r="AC163" s="1638"/>
      <c r="AD163" s="1638"/>
      <c r="AE163" s="1638"/>
    </row>
    <row r="164" spans="1:31" s="1375" customFormat="1" x14ac:dyDescent="0.2">
      <c r="A164" s="1983"/>
      <c r="B164" s="1342" t="s">
        <v>1387</v>
      </c>
      <c r="C164" s="1353" t="s">
        <v>1388</v>
      </c>
      <c r="D164" s="1368" t="s">
        <v>1299</v>
      </c>
      <c r="E164" s="1367">
        <v>296100000</v>
      </c>
      <c r="F164" s="1363"/>
      <c r="G164" s="1358"/>
      <c r="H164" s="1363" t="s">
        <v>65</v>
      </c>
      <c r="I164" s="1363"/>
      <c r="J164" s="1369"/>
      <c r="K164" s="1363"/>
      <c r="L164" s="1360" t="s">
        <v>1363</v>
      </c>
      <c r="M164" s="1360" t="s">
        <v>1364</v>
      </c>
      <c r="N164" s="1363" t="s">
        <v>1363</v>
      </c>
      <c r="O164" s="1369" t="s">
        <v>1300</v>
      </c>
      <c r="P164" s="1359"/>
      <c r="Q164" s="1359" t="s">
        <v>1039</v>
      </c>
      <c r="R164" s="1964"/>
      <c r="S164" s="1389"/>
      <c r="T164" s="1964"/>
      <c r="U164" s="1453"/>
      <c r="V164" s="1448" t="s">
        <v>193</v>
      </c>
      <c r="W164" s="1948"/>
      <c r="X164" s="1453"/>
      <c r="Y164" s="1598" t="s">
        <v>193</v>
      </c>
      <c r="Z164" s="1948"/>
      <c r="AA164" s="1638">
        <v>1</v>
      </c>
      <c r="AB164" s="1638"/>
      <c r="AC164" s="1638"/>
      <c r="AD164" s="1638">
        <v>1</v>
      </c>
      <c r="AE164" s="1638"/>
    </row>
    <row r="165" spans="1:31" s="1375" customFormat="1" x14ac:dyDescent="0.2">
      <c r="A165" s="1983"/>
      <c r="B165" s="1342"/>
      <c r="C165" s="1353" t="s">
        <v>1389</v>
      </c>
      <c r="D165" s="1368" t="s">
        <v>1299</v>
      </c>
      <c r="E165" s="1367"/>
      <c r="F165" s="1363"/>
      <c r="G165" s="1358"/>
      <c r="H165" s="1363" t="s">
        <v>65</v>
      </c>
      <c r="I165" s="1363"/>
      <c r="J165" s="1369"/>
      <c r="K165" s="1363"/>
      <c r="L165" s="1360"/>
      <c r="M165" s="1360"/>
      <c r="N165" s="1363"/>
      <c r="O165" s="1369"/>
      <c r="P165" s="1359"/>
      <c r="Q165" s="1359"/>
      <c r="R165" s="1964"/>
      <c r="S165" s="1389"/>
      <c r="T165" s="1964"/>
      <c r="U165" s="1453"/>
      <c r="V165" s="1448"/>
      <c r="W165" s="1948"/>
      <c r="X165" s="1453"/>
      <c r="Y165" s="1598"/>
      <c r="Z165" s="1948"/>
      <c r="AA165" s="1638"/>
      <c r="AB165" s="1638"/>
      <c r="AC165" s="1638"/>
      <c r="AD165" s="1638"/>
      <c r="AE165" s="1638"/>
    </row>
    <row r="166" spans="1:31" s="1375" customFormat="1" ht="36" customHeight="1" x14ac:dyDescent="0.2">
      <c r="A166" s="1983"/>
      <c r="B166" s="1342" t="s">
        <v>1390</v>
      </c>
      <c r="C166" s="1353"/>
      <c r="D166" s="1368" t="s">
        <v>1299</v>
      </c>
      <c r="E166" s="1399">
        <v>1068311500</v>
      </c>
      <c r="F166" s="1363"/>
      <c r="G166" s="1358"/>
      <c r="H166" s="1363" t="s">
        <v>65</v>
      </c>
      <c r="I166" s="1363"/>
      <c r="J166" s="1369"/>
      <c r="K166" s="1363"/>
      <c r="L166" s="1606" t="s">
        <v>444</v>
      </c>
      <c r="M166" s="1360"/>
      <c r="N166" s="1363"/>
      <c r="O166" s="1369"/>
      <c r="P166" s="1359"/>
      <c r="Q166" s="1359"/>
      <c r="R166" s="1964"/>
      <c r="S166" s="1389"/>
      <c r="T166" s="1964"/>
      <c r="U166" s="1453" t="s">
        <v>1673</v>
      </c>
      <c r="V166" s="1448" t="s">
        <v>983</v>
      </c>
      <c r="W166" s="1948"/>
      <c r="X166" s="1453" t="s">
        <v>1673</v>
      </c>
      <c r="Y166" s="1634" t="s">
        <v>983</v>
      </c>
      <c r="Z166" s="1948"/>
      <c r="AA166" s="1638">
        <v>1</v>
      </c>
      <c r="AB166" s="1638">
        <v>1</v>
      </c>
      <c r="AC166" s="1638">
        <v>1</v>
      </c>
      <c r="AD166" s="1638"/>
      <c r="AE166" s="1638"/>
    </row>
    <row r="167" spans="1:31" s="1375" customFormat="1" x14ac:dyDescent="0.2">
      <c r="A167" s="1983"/>
      <c r="B167" s="1342"/>
      <c r="C167" s="1353"/>
      <c r="D167" s="1368"/>
      <c r="E167" s="1367"/>
      <c r="F167" s="1363"/>
      <c r="G167" s="1358"/>
      <c r="H167" s="1363" t="s">
        <v>65</v>
      </c>
      <c r="I167" s="1363"/>
      <c r="J167" s="1369"/>
      <c r="K167" s="1363"/>
      <c r="L167" s="1360"/>
      <c r="M167" s="1360"/>
      <c r="N167" s="1363"/>
      <c r="O167" s="1369"/>
      <c r="P167" s="1359"/>
      <c r="Q167" s="1359"/>
      <c r="R167" s="1964"/>
      <c r="S167" s="1389"/>
      <c r="T167" s="1964"/>
      <c r="U167" s="1453"/>
      <c r="V167" s="1448"/>
      <c r="W167" s="1948"/>
      <c r="X167" s="1453"/>
      <c r="Y167" s="1598"/>
      <c r="Z167" s="1948"/>
      <c r="AA167" s="1638"/>
      <c r="AB167" s="1638"/>
      <c r="AC167" s="1638"/>
      <c r="AD167" s="1638"/>
      <c r="AE167" s="1638"/>
    </row>
    <row r="168" spans="1:31" s="1375" customFormat="1" ht="36" customHeight="1" x14ac:dyDescent="0.2">
      <c r="A168" s="1983"/>
      <c r="B168" s="1342" t="s">
        <v>1391</v>
      </c>
      <c r="C168" s="1353"/>
      <c r="D168" s="1368" t="s">
        <v>1299</v>
      </c>
      <c r="E168" s="1399">
        <v>141724500</v>
      </c>
      <c r="F168" s="1361" t="s">
        <v>65</v>
      </c>
      <c r="G168" s="1358"/>
      <c r="H168" s="1363" t="s">
        <v>65</v>
      </c>
      <c r="I168" s="1363"/>
      <c r="J168" s="1369"/>
      <c r="K168" s="1363"/>
      <c r="L168" s="1360" t="s">
        <v>445</v>
      </c>
      <c r="M168" s="1360"/>
      <c r="N168" s="1363"/>
      <c r="O168" s="1369"/>
      <c r="P168" s="1359"/>
      <c r="Q168" s="1359"/>
      <c r="R168" s="1964"/>
      <c r="S168" s="1389"/>
      <c r="T168" s="1964"/>
      <c r="U168" s="1453" t="s">
        <v>1673</v>
      </c>
      <c r="V168" s="1448" t="s">
        <v>983</v>
      </c>
      <c r="W168" s="1948"/>
      <c r="X168" s="1453" t="s">
        <v>1673</v>
      </c>
      <c r="Y168" s="1634" t="s">
        <v>983</v>
      </c>
      <c r="Z168" s="1948"/>
      <c r="AA168" s="1638">
        <v>1</v>
      </c>
      <c r="AB168" s="1638">
        <v>1</v>
      </c>
      <c r="AC168" s="1638">
        <v>1</v>
      </c>
      <c r="AD168" s="1638"/>
      <c r="AE168" s="1638"/>
    </row>
    <row r="169" spans="1:31" s="1104" customFormat="1" ht="26.25" customHeight="1" x14ac:dyDescent="0.2">
      <c r="A169" s="1378" t="s">
        <v>1392</v>
      </c>
      <c r="B169" s="1963" t="s">
        <v>1393</v>
      </c>
      <c r="C169" s="1963"/>
      <c r="D169" s="1154"/>
      <c r="E169" s="1155">
        <f>SUM(E170:E180)</f>
        <v>2500000000</v>
      </c>
      <c r="F169" s="948" t="s">
        <v>74</v>
      </c>
      <c r="G169" s="948" t="s">
        <v>193</v>
      </c>
      <c r="H169" s="948" t="s">
        <v>65</v>
      </c>
      <c r="I169" s="949" t="s">
        <v>193</v>
      </c>
      <c r="J169" s="949"/>
      <c r="K169" s="949"/>
      <c r="L169" s="950"/>
      <c r="M169" s="948"/>
      <c r="N169" s="968"/>
      <c r="O169" s="968"/>
      <c r="P169" s="968"/>
      <c r="Q169" s="968"/>
      <c r="R169" s="956"/>
      <c r="S169" s="1096"/>
      <c r="T169" s="1401"/>
      <c r="U169" s="1447"/>
      <c r="V169" s="968"/>
      <c r="W169" s="956"/>
      <c r="X169" s="1447"/>
      <c r="Y169" s="968"/>
      <c r="Z169" s="956"/>
      <c r="AA169" s="1639"/>
      <c r="AB169" s="1639"/>
      <c r="AC169" s="1639"/>
      <c r="AD169" s="1639"/>
      <c r="AE169" s="1639"/>
    </row>
    <row r="170" spans="1:31" s="1375" customFormat="1" ht="24" x14ac:dyDescent="0.2">
      <c r="A170" s="1983" t="s">
        <v>1392</v>
      </c>
      <c r="B170" s="1971" t="s">
        <v>1394</v>
      </c>
      <c r="C170" s="1986" t="s">
        <v>1546</v>
      </c>
      <c r="D170" s="1368" t="s">
        <v>1299</v>
      </c>
      <c r="E170" s="1367">
        <v>125000000</v>
      </c>
      <c r="F170" s="1368"/>
      <c r="G170" s="1368"/>
      <c r="H170" s="1363" t="s">
        <v>65</v>
      </c>
      <c r="I170" s="1368"/>
      <c r="J170" s="1363"/>
      <c r="K170" s="1363"/>
      <c r="L170" s="1363" t="s">
        <v>587</v>
      </c>
      <c r="M170" s="1363" t="str">
        <f>+L170</f>
        <v>Febrero</v>
      </c>
      <c r="N170" s="1363" t="s">
        <v>1364</v>
      </c>
      <c r="O170" s="1363" t="s">
        <v>445</v>
      </c>
      <c r="P170" s="1359"/>
      <c r="Q170" s="1359" t="s">
        <v>990</v>
      </c>
      <c r="R170" s="1381" t="s">
        <v>1395</v>
      </c>
      <c r="S170" s="1389"/>
      <c r="T170" s="1381"/>
      <c r="U170" s="1453"/>
      <c r="V170" s="1448" t="s">
        <v>193</v>
      </c>
      <c r="W170" s="1446" t="s">
        <v>1683</v>
      </c>
      <c r="X170" s="1453"/>
      <c r="Y170" s="1598" t="s">
        <v>193</v>
      </c>
      <c r="Z170" s="1596" t="s">
        <v>1683</v>
      </c>
      <c r="AA170" s="1638">
        <v>1</v>
      </c>
      <c r="AB170" s="1638"/>
      <c r="AC170" s="1638"/>
      <c r="AD170" s="1638">
        <v>1</v>
      </c>
      <c r="AE170" s="1638"/>
    </row>
    <row r="171" spans="1:31" s="1375" customFormat="1" ht="96" x14ac:dyDescent="0.2">
      <c r="A171" s="1983"/>
      <c r="B171" s="1971"/>
      <c r="C171" s="1986"/>
      <c r="D171" s="1368" t="s">
        <v>1299</v>
      </c>
      <c r="E171" s="1367">
        <v>250000000</v>
      </c>
      <c r="F171" s="1368"/>
      <c r="G171" s="1368"/>
      <c r="H171" s="1363" t="s">
        <v>65</v>
      </c>
      <c r="I171" s="1368"/>
      <c r="J171" s="1363"/>
      <c r="K171" s="1363"/>
      <c r="L171" s="1363" t="s">
        <v>585</v>
      </c>
      <c r="M171" s="1363" t="str">
        <f t="shared" ref="M171:M180" si="2">+L171</f>
        <v>Marzo</v>
      </c>
      <c r="N171" s="1363" t="s">
        <v>1364</v>
      </c>
      <c r="O171" s="1363" t="s">
        <v>445</v>
      </c>
      <c r="P171" s="1359"/>
      <c r="Q171" s="1359" t="s">
        <v>1039</v>
      </c>
      <c r="R171" s="1381" t="s">
        <v>1396</v>
      </c>
      <c r="S171" s="1389" t="s">
        <v>1397</v>
      </c>
      <c r="T171" s="1381" t="s">
        <v>1398</v>
      </c>
      <c r="U171" s="1453"/>
      <c r="V171" s="1448" t="s">
        <v>193</v>
      </c>
      <c r="W171" s="1446" t="s">
        <v>1684</v>
      </c>
      <c r="X171" s="1640" t="s">
        <v>2233</v>
      </c>
      <c r="Y171" s="1598" t="s">
        <v>193</v>
      </c>
      <c r="Z171" s="1596" t="s">
        <v>1684</v>
      </c>
      <c r="AA171" s="1638">
        <v>1</v>
      </c>
      <c r="AB171" s="1638"/>
      <c r="AC171" s="1638"/>
      <c r="AD171" s="1638">
        <v>1</v>
      </c>
      <c r="AE171" s="1638"/>
    </row>
    <row r="172" spans="1:31" s="1375" customFormat="1" ht="48" x14ac:dyDescent="0.2">
      <c r="A172" s="1983"/>
      <c r="B172" s="1971"/>
      <c r="C172" s="1986"/>
      <c r="D172" s="1368" t="s">
        <v>1299</v>
      </c>
      <c r="E172" s="1367">
        <v>250000000</v>
      </c>
      <c r="F172" s="1368"/>
      <c r="G172" s="1368"/>
      <c r="H172" s="1363" t="s">
        <v>65</v>
      </c>
      <c r="I172" s="1368"/>
      <c r="J172" s="1363"/>
      <c r="K172" s="1363"/>
      <c r="L172" s="1363" t="s">
        <v>1399</v>
      </c>
      <c r="M172" s="1363" t="str">
        <f t="shared" si="2"/>
        <v xml:space="preserve">Abril </v>
      </c>
      <c r="N172" s="1363" t="s">
        <v>1364</v>
      </c>
      <c r="O172" s="1363" t="s">
        <v>445</v>
      </c>
      <c r="P172" s="1359"/>
      <c r="Q172" s="1359"/>
      <c r="R172" s="1381"/>
      <c r="S172" s="1389"/>
      <c r="T172" s="1381"/>
      <c r="U172" s="1453"/>
      <c r="V172" s="1448" t="s">
        <v>983</v>
      </c>
      <c r="W172" s="1446" t="s">
        <v>1685</v>
      </c>
      <c r="X172" s="1640" t="s">
        <v>2234</v>
      </c>
      <c r="Y172" s="1598" t="s">
        <v>193</v>
      </c>
      <c r="Z172" s="1596" t="s">
        <v>2127</v>
      </c>
      <c r="AA172" s="1638">
        <v>1</v>
      </c>
      <c r="AB172" s="1638"/>
      <c r="AC172" s="1638"/>
      <c r="AD172" s="1638">
        <v>1</v>
      </c>
      <c r="AE172" s="1638"/>
    </row>
    <row r="173" spans="1:31" s="1375" customFormat="1" ht="48" customHeight="1" x14ac:dyDescent="0.2">
      <c r="A173" s="1983"/>
      <c r="B173" s="1971"/>
      <c r="C173" s="1986"/>
      <c r="D173" s="1368" t="s">
        <v>1299</v>
      </c>
      <c r="E173" s="1367">
        <v>250000000</v>
      </c>
      <c r="F173" s="1368"/>
      <c r="G173" s="1368"/>
      <c r="H173" s="1363" t="s">
        <v>65</v>
      </c>
      <c r="I173" s="1368"/>
      <c r="J173" s="1363"/>
      <c r="K173" s="1363"/>
      <c r="L173" s="1363" t="s">
        <v>1400</v>
      </c>
      <c r="M173" s="1363" t="str">
        <f t="shared" si="2"/>
        <v xml:space="preserve">Mayo </v>
      </c>
      <c r="N173" s="1363" t="s">
        <v>1364</v>
      </c>
      <c r="O173" s="1363" t="s">
        <v>445</v>
      </c>
      <c r="P173" s="1359"/>
      <c r="Q173" s="1359"/>
      <c r="R173" s="1381"/>
      <c r="S173" s="1389"/>
      <c r="T173" s="1381"/>
      <c r="U173" s="1453"/>
      <c r="V173" s="1448" t="s">
        <v>983</v>
      </c>
      <c r="W173" s="1446" t="s">
        <v>1686</v>
      </c>
      <c r="X173" s="1640" t="s">
        <v>2235</v>
      </c>
      <c r="Y173" s="1598" t="s">
        <v>193</v>
      </c>
      <c r="Z173" s="1596" t="s">
        <v>2128</v>
      </c>
      <c r="AA173" s="1638">
        <v>1</v>
      </c>
      <c r="AB173" s="1638"/>
      <c r="AC173" s="1638"/>
      <c r="AD173" s="1638">
        <v>1</v>
      </c>
      <c r="AE173" s="1638"/>
    </row>
    <row r="174" spans="1:31" s="1375" customFormat="1" ht="36" x14ac:dyDescent="0.2">
      <c r="A174" s="1983"/>
      <c r="B174" s="1971"/>
      <c r="C174" s="1986"/>
      <c r="D174" s="1368" t="s">
        <v>1299</v>
      </c>
      <c r="E174" s="1367">
        <v>250000000</v>
      </c>
      <c r="F174" s="1368"/>
      <c r="G174" s="1368"/>
      <c r="H174" s="1363" t="s">
        <v>65</v>
      </c>
      <c r="I174" s="1368"/>
      <c r="J174" s="1363"/>
      <c r="K174" s="1363"/>
      <c r="L174" s="1363" t="s">
        <v>443</v>
      </c>
      <c r="M174" s="1363" t="str">
        <f t="shared" si="2"/>
        <v>Junio</v>
      </c>
      <c r="N174" s="1363" t="s">
        <v>1364</v>
      </c>
      <c r="O174" s="1363" t="s">
        <v>445</v>
      </c>
      <c r="P174" s="1359"/>
      <c r="Q174" s="1359"/>
      <c r="R174" s="1381"/>
      <c r="S174" s="1389"/>
      <c r="T174" s="1381"/>
      <c r="U174" s="1453"/>
      <c r="V174" s="1448" t="s">
        <v>983</v>
      </c>
      <c r="W174" s="1446" t="s">
        <v>1687</v>
      </c>
      <c r="X174" s="1640" t="s">
        <v>2236</v>
      </c>
      <c r="Y174" s="1598" t="s">
        <v>193</v>
      </c>
      <c r="Z174" s="1596" t="s">
        <v>2129</v>
      </c>
      <c r="AA174" s="1638">
        <v>1</v>
      </c>
      <c r="AB174" s="1638"/>
      <c r="AC174" s="1638"/>
      <c r="AD174" s="1638">
        <v>1</v>
      </c>
      <c r="AE174" s="1638"/>
    </row>
    <row r="175" spans="1:31" s="1375" customFormat="1" ht="24" customHeight="1" x14ac:dyDescent="0.2">
      <c r="A175" s="1983"/>
      <c r="B175" s="1971"/>
      <c r="C175" s="1986"/>
      <c r="D175" s="1368" t="s">
        <v>1299</v>
      </c>
      <c r="E175" s="1367">
        <v>250000000</v>
      </c>
      <c r="F175" s="1368"/>
      <c r="G175" s="1368"/>
      <c r="H175" s="1363" t="s">
        <v>65</v>
      </c>
      <c r="I175" s="1368"/>
      <c r="J175" s="1363"/>
      <c r="K175" s="1363"/>
      <c r="L175" s="1608" t="s">
        <v>608</v>
      </c>
      <c r="M175" s="1363" t="str">
        <f t="shared" si="2"/>
        <v>Julio</v>
      </c>
      <c r="N175" s="1363" t="s">
        <v>1364</v>
      </c>
      <c r="O175" s="1363" t="s">
        <v>445</v>
      </c>
      <c r="P175" s="1359"/>
      <c r="Q175" s="1359"/>
      <c r="R175" s="1381"/>
      <c r="S175" s="1389"/>
      <c r="T175" s="1381"/>
      <c r="U175" s="1453"/>
      <c r="V175" s="1448" t="s">
        <v>193</v>
      </c>
      <c r="W175" s="1446"/>
      <c r="X175" s="1640" t="s">
        <v>2237</v>
      </c>
      <c r="Y175" s="1598" t="s">
        <v>983</v>
      </c>
      <c r="Z175" s="1596" t="s">
        <v>2130</v>
      </c>
      <c r="AA175" s="1638">
        <v>1</v>
      </c>
      <c r="AB175" s="1638">
        <v>1</v>
      </c>
      <c r="AC175" s="1638">
        <v>1</v>
      </c>
      <c r="AD175" s="1638"/>
      <c r="AE175" s="1638"/>
    </row>
    <row r="176" spans="1:31" s="1375" customFormat="1" ht="72" x14ac:dyDescent="0.2">
      <c r="A176" s="1983"/>
      <c r="B176" s="1971"/>
      <c r="C176" s="1986"/>
      <c r="D176" s="1368" t="s">
        <v>1299</v>
      </c>
      <c r="E176" s="1367">
        <v>250000000</v>
      </c>
      <c r="F176" s="1368"/>
      <c r="G176" s="1368"/>
      <c r="H176" s="1363" t="s">
        <v>65</v>
      </c>
      <c r="I176" s="1368"/>
      <c r="J176" s="1363"/>
      <c r="K176" s="1363"/>
      <c r="L176" s="1608" t="s">
        <v>444</v>
      </c>
      <c r="M176" s="1363" t="str">
        <f t="shared" si="2"/>
        <v>Agosto</v>
      </c>
      <c r="N176" s="1363" t="s">
        <v>1364</v>
      </c>
      <c r="O176" s="1363" t="s">
        <v>445</v>
      </c>
      <c r="P176" s="1359"/>
      <c r="Q176" s="1359"/>
      <c r="R176" s="1381"/>
      <c r="S176" s="1389"/>
      <c r="T176" s="1381"/>
      <c r="U176" s="1453"/>
      <c r="V176" s="1448" t="s">
        <v>193</v>
      </c>
      <c r="W176" s="1446"/>
      <c r="X176" s="1640" t="s">
        <v>2238</v>
      </c>
      <c r="Y176" s="1598" t="s">
        <v>983</v>
      </c>
      <c r="Z176" s="1596" t="s">
        <v>2131</v>
      </c>
      <c r="AA176" s="1638">
        <v>1</v>
      </c>
      <c r="AB176" s="1638">
        <v>1</v>
      </c>
      <c r="AC176" s="1638">
        <v>1</v>
      </c>
      <c r="AD176" s="1638"/>
      <c r="AE176" s="1638"/>
    </row>
    <row r="177" spans="1:31" s="1375" customFormat="1" ht="48" customHeight="1" x14ac:dyDescent="0.2">
      <c r="A177" s="1983"/>
      <c r="B177" s="1971"/>
      <c r="C177" s="1986"/>
      <c r="D177" s="1368" t="s">
        <v>1299</v>
      </c>
      <c r="E177" s="1367">
        <v>250000000</v>
      </c>
      <c r="F177" s="1368"/>
      <c r="G177" s="1368"/>
      <c r="H177" s="1363" t="s">
        <v>65</v>
      </c>
      <c r="I177" s="1368"/>
      <c r="J177" s="1363"/>
      <c r="K177" s="1363"/>
      <c r="L177" s="1608" t="s">
        <v>599</v>
      </c>
      <c r="M177" s="1363" t="str">
        <f t="shared" si="2"/>
        <v>Septiembre</v>
      </c>
      <c r="N177" s="1363" t="s">
        <v>1364</v>
      </c>
      <c r="O177" s="1363" t="s">
        <v>445</v>
      </c>
      <c r="P177" s="1359"/>
      <c r="Q177" s="1359"/>
      <c r="R177" s="1381"/>
      <c r="S177" s="1389"/>
      <c r="T177" s="1381"/>
      <c r="U177" s="1453"/>
      <c r="V177" s="1448" t="s">
        <v>193</v>
      </c>
      <c r="W177" s="1446"/>
      <c r="X177" s="1640" t="s">
        <v>2239</v>
      </c>
      <c r="Y177" s="1598" t="s">
        <v>983</v>
      </c>
      <c r="Z177" s="1596" t="s">
        <v>2132</v>
      </c>
      <c r="AA177" s="1638">
        <v>1</v>
      </c>
      <c r="AB177" s="1638">
        <v>1</v>
      </c>
      <c r="AC177" s="1638">
        <v>1</v>
      </c>
      <c r="AD177" s="1638"/>
      <c r="AE177" s="1638"/>
    </row>
    <row r="178" spans="1:31" s="1375" customFormat="1" x14ac:dyDescent="0.2">
      <c r="A178" s="1983"/>
      <c r="B178" s="1971"/>
      <c r="C178" s="1986"/>
      <c r="D178" s="1368" t="s">
        <v>1299</v>
      </c>
      <c r="E178" s="1367">
        <v>250000000</v>
      </c>
      <c r="F178" s="1368"/>
      <c r="G178" s="1368"/>
      <c r="H178" s="1363" t="s">
        <v>65</v>
      </c>
      <c r="I178" s="1368"/>
      <c r="J178" s="1363"/>
      <c r="K178" s="1363"/>
      <c r="L178" s="1363" t="s">
        <v>627</v>
      </c>
      <c r="M178" s="1363" t="str">
        <f t="shared" si="2"/>
        <v>Octubre</v>
      </c>
      <c r="N178" s="1363" t="s">
        <v>1364</v>
      </c>
      <c r="O178" s="1363" t="s">
        <v>445</v>
      </c>
      <c r="P178" s="1359"/>
      <c r="Q178" s="1359"/>
      <c r="R178" s="1381"/>
      <c r="S178" s="1389"/>
      <c r="T178" s="1381"/>
      <c r="U178" s="1453"/>
      <c r="V178" s="1448" t="s">
        <v>193</v>
      </c>
      <c r="W178" s="1446"/>
      <c r="X178" s="1453"/>
      <c r="Y178" s="1598" t="s">
        <v>193</v>
      </c>
      <c r="Z178" s="1596"/>
      <c r="AA178" s="1638">
        <v>1</v>
      </c>
      <c r="AB178" s="1638"/>
      <c r="AC178" s="1638"/>
      <c r="AD178" s="1638">
        <v>1</v>
      </c>
      <c r="AE178" s="1638"/>
    </row>
    <row r="179" spans="1:31" s="1375" customFormat="1" x14ac:dyDescent="0.2">
      <c r="A179" s="1983"/>
      <c r="B179" s="1971"/>
      <c r="C179" s="1986"/>
      <c r="D179" s="1368" t="s">
        <v>1299</v>
      </c>
      <c r="E179" s="1367">
        <v>250000000</v>
      </c>
      <c r="F179" s="1368"/>
      <c r="G179" s="1368"/>
      <c r="H179" s="1363" t="s">
        <v>65</v>
      </c>
      <c r="I179" s="1368"/>
      <c r="J179" s="1363"/>
      <c r="K179" s="1363"/>
      <c r="L179" s="1363" t="s">
        <v>576</v>
      </c>
      <c r="M179" s="1363" t="str">
        <f t="shared" si="2"/>
        <v>Noviembre</v>
      </c>
      <c r="N179" s="1363" t="s">
        <v>1364</v>
      </c>
      <c r="O179" s="1363" t="s">
        <v>445</v>
      </c>
      <c r="P179" s="1359"/>
      <c r="Q179" s="1359"/>
      <c r="R179" s="1381"/>
      <c r="S179" s="1389"/>
      <c r="T179" s="1381"/>
      <c r="U179" s="1453"/>
      <c r="V179" s="1448" t="s">
        <v>193</v>
      </c>
      <c r="W179" s="1446"/>
      <c r="X179" s="1453"/>
      <c r="Y179" s="1598" t="s">
        <v>193</v>
      </c>
      <c r="Z179" s="1596"/>
      <c r="AA179" s="1638">
        <v>1</v>
      </c>
      <c r="AB179" s="1638"/>
      <c r="AC179" s="1638"/>
      <c r="AD179" s="1638">
        <v>1</v>
      </c>
      <c r="AE179" s="1638"/>
    </row>
    <row r="180" spans="1:31" s="1375" customFormat="1" x14ac:dyDescent="0.2">
      <c r="A180" s="1983"/>
      <c r="B180" s="1971"/>
      <c r="C180" s="1986"/>
      <c r="D180" s="1368" t="s">
        <v>1299</v>
      </c>
      <c r="E180" s="1367">
        <v>125000000</v>
      </c>
      <c r="F180" s="1368"/>
      <c r="G180" s="1368"/>
      <c r="H180" s="1363" t="s">
        <v>65</v>
      </c>
      <c r="I180" s="1368"/>
      <c r="J180" s="1363"/>
      <c r="K180" s="1363"/>
      <c r="L180" s="1363" t="s">
        <v>445</v>
      </c>
      <c r="M180" s="1363" t="str">
        <f t="shared" si="2"/>
        <v>Diciembre</v>
      </c>
      <c r="N180" s="1363" t="s">
        <v>1364</v>
      </c>
      <c r="O180" s="1363" t="s">
        <v>445</v>
      </c>
      <c r="P180" s="1359"/>
      <c r="Q180" s="1359"/>
      <c r="R180" s="1381"/>
      <c r="S180" s="1389"/>
      <c r="T180" s="1381"/>
      <c r="U180" s="1453"/>
      <c r="V180" s="1448" t="s">
        <v>193</v>
      </c>
      <c r="W180" s="1446"/>
      <c r="X180" s="1453"/>
      <c r="Y180" s="1598" t="s">
        <v>193</v>
      </c>
      <c r="Z180" s="1596"/>
      <c r="AA180" s="1638">
        <v>1</v>
      </c>
      <c r="AB180" s="1638"/>
      <c r="AC180" s="1638"/>
      <c r="AD180" s="1638">
        <v>1</v>
      </c>
      <c r="AE180" s="1638"/>
    </row>
    <row r="181" spans="1:31" s="1104" customFormat="1" ht="24.75" customHeight="1" x14ac:dyDescent="0.2">
      <c r="A181" s="1378" t="s">
        <v>1401</v>
      </c>
      <c r="B181" s="1963" t="s">
        <v>1402</v>
      </c>
      <c r="C181" s="1963"/>
      <c r="D181" s="1154"/>
      <c r="E181" s="1155">
        <f>+E182</f>
        <v>90000000</v>
      </c>
      <c r="F181" s="948"/>
      <c r="G181" s="948" t="s">
        <v>193</v>
      </c>
      <c r="H181" s="948" t="s">
        <v>65</v>
      </c>
      <c r="I181" s="949"/>
      <c r="J181" s="949"/>
      <c r="K181" s="949"/>
      <c r="L181" s="950"/>
      <c r="M181" s="948"/>
      <c r="N181" s="968"/>
      <c r="O181" s="968"/>
      <c r="P181" s="968"/>
      <c r="Q181" s="968"/>
      <c r="R181" s="956"/>
      <c r="S181" s="1096"/>
      <c r="T181" s="1401"/>
      <c r="U181" s="1447"/>
      <c r="V181" s="968"/>
      <c r="W181" s="956"/>
      <c r="X181" s="1447"/>
      <c r="Y181" s="968"/>
      <c r="Z181" s="956"/>
      <c r="AA181" s="1639"/>
      <c r="AB181" s="1639"/>
      <c r="AC181" s="1639"/>
      <c r="AD181" s="1639"/>
      <c r="AE181" s="1639"/>
    </row>
    <row r="182" spans="1:31" s="1375" customFormat="1" ht="36" customHeight="1" x14ac:dyDescent="0.2">
      <c r="A182" s="1382" t="s">
        <v>1401</v>
      </c>
      <c r="B182" s="1342" t="s">
        <v>1403</v>
      </c>
      <c r="C182" s="1359" t="s">
        <v>1404</v>
      </c>
      <c r="D182" s="1368" t="s">
        <v>1299</v>
      </c>
      <c r="E182" s="1121">
        <v>90000000</v>
      </c>
      <c r="F182" s="1363" t="s">
        <v>74</v>
      </c>
      <c r="G182" s="1371"/>
      <c r="H182" s="1363" t="s">
        <v>65</v>
      </c>
      <c r="I182" s="1372"/>
      <c r="J182" s="1360"/>
      <c r="K182" s="1360"/>
      <c r="L182" s="1360" t="s">
        <v>601</v>
      </c>
      <c r="M182" s="1360" t="s">
        <v>1364</v>
      </c>
      <c r="N182" s="1360" t="s">
        <v>587</v>
      </c>
      <c r="O182" s="1360" t="s">
        <v>445</v>
      </c>
      <c r="P182" s="1359"/>
      <c r="Q182" s="1359" t="s">
        <v>1039</v>
      </c>
      <c r="R182" s="1381" t="s">
        <v>1405</v>
      </c>
      <c r="S182" s="1389" t="s">
        <v>1406</v>
      </c>
      <c r="T182" s="1381" t="s">
        <v>1407</v>
      </c>
      <c r="U182" s="1453"/>
      <c r="V182" s="1448" t="s">
        <v>193</v>
      </c>
      <c r="W182" s="1446" t="s">
        <v>1405</v>
      </c>
      <c r="X182" s="1453"/>
      <c r="Y182" s="1598" t="s">
        <v>193</v>
      </c>
      <c r="Z182" s="1596" t="s">
        <v>2133</v>
      </c>
      <c r="AA182" s="1638">
        <v>1</v>
      </c>
      <c r="AB182" s="1638"/>
      <c r="AC182" s="1638"/>
      <c r="AD182" s="1638">
        <v>1</v>
      </c>
      <c r="AE182" s="1638"/>
    </row>
    <row r="183" spans="1:31" ht="32.25" customHeight="1" thickBot="1" x14ac:dyDescent="0.25">
      <c r="A183" s="1984" t="s">
        <v>1408</v>
      </c>
      <c r="B183" s="1985"/>
      <c r="C183" s="1985"/>
      <c r="D183" s="1985"/>
      <c r="E183" s="1130">
        <f>+E8+E90+E91+E130+E169+E181</f>
        <v>10999999999.5</v>
      </c>
      <c r="F183" s="1383"/>
      <c r="G183" s="1384"/>
      <c r="H183" s="1383"/>
      <c r="I183" s="1384"/>
      <c r="J183" s="1385"/>
      <c r="K183" s="1383"/>
      <c r="L183" s="1385"/>
      <c r="M183" s="1385"/>
      <c r="N183" s="1383"/>
      <c r="O183" s="1383"/>
      <c r="P183" s="1386"/>
      <c r="Q183" s="1386"/>
      <c r="R183" s="1387"/>
      <c r="S183" s="1390"/>
      <c r="T183" s="1387"/>
      <c r="U183" s="1455"/>
      <c r="V183" s="1456"/>
      <c r="W183" s="1457"/>
      <c r="X183" s="1455"/>
      <c r="Y183" s="1456"/>
      <c r="Z183" s="1457"/>
    </row>
    <row r="184" spans="1:31" ht="12.75" thickTop="1" x14ac:dyDescent="0.2">
      <c r="A184" s="1377"/>
      <c r="B184" s="1345"/>
      <c r="C184" s="1346"/>
      <c r="D184" s="1347"/>
      <c r="E184" s="1127"/>
      <c r="F184" s="1348"/>
      <c r="G184" s="1345"/>
      <c r="H184" s="1348"/>
      <c r="I184" s="1345"/>
      <c r="J184" s="1349"/>
      <c r="K184" s="1343"/>
      <c r="L184" s="1344"/>
      <c r="M184" s="1349"/>
      <c r="N184" s="1348"/>
      <c r="O184" s="1348"/>
      <c r="P184" s="1341"/>
      <c r="Q184" s="1341"/>
      <c r="R184" s="1341"/>
      <c r="S184" s="1341"/>
      <c r="T184" s="1341"/>
      <c r="U184" s="1458"/>
      <c r="V184" s="1458"/>
      <c r="W184" s="1459"/>
      <c r="X184" s="1458"/>
      <c r="Y184" s="1458"/>
      <c r="Z184" s="1459"/>
      <c r="AA184" s="1638">
        <f>SUM(AA8:AA183)</f>
        <v>99</v>
      </c>
      <c r="AB184" s="1638">
        <f t="shared" ref="AB184:AE184" si="3">SUM(AB8:AB183)</f>
        <v>49</v>
      </c>
      <c r="AC184" s="1638">
        <f t="shared" si="3"/>
        <v>22</v>
      </c>
      <c r="AD184" s="1638">
        <f t="shared" si="3"/>
        <v>50</v>
      </c>
      <c r="AE184" s="1638">
        <f t="shared" si="3"/>
        <v>27</v>
      </c>
    </row>
    <row r="185" spans="1:31" x14ac:dyDescent="0.2">
      <c r="A185" s="1377"/>
      <c r="B185" s="1345"/>
      <c r="C185" s="1346"/>
      <c r="D185" s="1347"/>
      <c r="E185" s="1127"/>
      <c r="F185" s="1348"/>
      <c r="G185" s="1345"/>
      <c r="H185" s="1348"/>
      <c r="I185" s="1345"/>
      <c r="J185" s="1349"/>
      <c r="K185" s="1343"/>
      <c r="L185" s="1344"/>
      <c r="M185" s="1349"/>
      <c r="N185" s="1348"/>
      <c r="O185" s="1348"/>
      <c r="P185" s="1341"/>
      <c r="Q185" s="1341"/>
      <c r="R185" s="1341"/>
      <c r="S185" s="1341"/>
      <c r="T185" s="1341"/>
      <c r="U185" s="1458"/>
      <c r="V185" s="1458"/>
      <c r="W185" s="1459"/>
      <c r="X185" s="1458"/>
      <c r="Y185" s="1458"/>
      <c r="Z185" s="1459"/>
    </row>
    <row r="186" spans="1:31" ht="24" x14ac:dyDescent="0.2">
      <c r="A186" s="1377"/>
      <c r="B186" s="1345"/>
      <c r="C186" s="1346"/>
      <c r="D186" s="1347"/>
      <c r="E186" s="1127"/>
      <c r="F186" s="1348"/>
      <c r="G186" s="1345"/>
      <c r="H186" s="1348"/>
      <c r="I186" s="1345"/>
      <c r="J186" s="1349"/>
      <c r="K186" s="1343"/>
      <c r="L186" s="1344"/>
      <c r="M186" s="1349"/>
      <c r="P186" s="904" t="s">
        <v>985</v>
      </c>
      <c r="Q186" s="1316">
        <v>144</v>
      </c>
      <c r="R186" s="1341"/>
      <c r="S186" s="1341"/>
      <c r="T186" s="1341"/>
      <c r="U186" s="1449" t="s">
        <v>985</v>
      </c>
      <c r="V186" s="1450">
        <v>99</v>
      </c>
      <c r="W186" s="1460" t="s">
        <v>1688</v>
      </c>
      <c r="X186" s="1449" t="s">
        <v>985</v>
      </c>
      <c r="Y186" s="1450">
        <v>99</v>
      </c>
    </row>
    <row r="187" spans="1:31" ht="12.75" x14ac:dyDescent="0.2">
      <c r="A187" s="1377"/>
      <c r="B187" s="1345"/>
      <c r="C187" s="1346"/>
      <c r="D187" s="1347"/>
      <c r="E187" s="1127"/>
      <c r="F187" s="1348"/>
      <c r="G187" s="1345"/>
      <c r="H187" s="1348"/>
      <c r="I187" s="1345"/>
      <c r="J187" s="1349"/>
      <c r="K187" s="1343"/>
      <c r="L187" s="1344"/>
      <c r="M187" s="1349"/>
      <c r="P187" s="904" t="s">
        <v>986</v>
      </c>
      <c r="Q187" s="1316">
        <v>55</v>
      </c>
      <c r="R187" s="1341"/>
      <c r="S187" s="1341"/>
      <c r="T187" s="1341"/>
      <c r="U187" s="1449" t="s">
        <v>1554</v>
      </c>
      <c r="V187" s="1450">
        <v>64</v>
      </c>
      <c r="W187" s="1459"/>
      <c r="X187" s="1449" t="s">
        <v>1978</v>
      </c>
      <c r="Y187" s="1450">
        <v>49</v>
      </c>
      <c r="Z187" s="1459"/>
    </row>
    <row r="188" spans="1:31" ht="12.75" x14ac:dyDescent="0.2">
      <c r="A188" s="1377"/>
      <c r="B188" s="1345"/>
      <c r="C188" s="1346"/>
      <c r="D188" s="1347"/>
      <c r="E188" s="1127"/>
      <c r="F188" s="1348"/>
      <c r="G188" s="1345"/>
      <c r="H188" s="1348"/>
      <c r="I188" s="1345"/>
      <c r="J188" s="1349"/>
      <c r="K188" s="1343"/>
      <c r="L188" s="1344"/>
      <c r="M188" s="1349"/>
      <c r="P188" s="904" t="s">
        <v>989</v>
      </c>
      <c r="Q188" s="1316">
        <v>46</v>
      </c>
      <c r="R188" s="1341"/>
      <c r="S188" s="1341"/>
      <c r="T188" s="1341"/>
      <c r="U188" s="1449" t="s">
        <v>1560</v>
      </c>
      <c r="V188" s="1450">
        <v>42</v>
      </c>
      <c r="W188" s="1459"/>
      <c r="X188" s="1449" t="s">
        <v>1979</v>
      </c>
      <c r="Y188" s="1450">
        <v>22</v>
      </c>
      <c r="Z188" s="1459"/>
    </row>
    <row r="189" spans="1:31" ht="12.75" x14ac:dyDescent="0.2">
      <c r="A189" s="1377"/>
      <c r="B189" s="1345"/>
      <c r="C189" s="1346"/>
      <c r="D189" s="1347"/>
      <c r="E189" s="1127"/>
      <c r="F189" s="1348"/>
      <c r="G189" s="1345"/>
      <c r="H189" s="1348"/>
      <c r="I189" s="1345"/>
      <c r="J189" s="1349"/>
      <c r="K189" s="1343"/>
      <c r="L189" s="1344"/>
      <c r="M189" s="1349"/>
      <c r="P189" s="904" t="s">
        <v>987</v>
      </c>
      <c r="Q189" s="969">
        <f>+Q188/Q187</f>
        <v>0.83636363636363631</v>
      </c>
      <c r="R189" s="1341"/>
      <c r="S189" s="1341"/>
      <c r="T189" s="1341"/>
      <c r="U189" s="1449" t="s">
        <v>987</v>
      </c>
      <c r="V189" s="1451">
        <f>+V188/V187</f>
        <v>0.65625</v>
      </c>
      <c r="W189" s="1459"/>
      <c r="X189" s="1449" t="s">
        <v>987</v>
      </c>
      <c r="Y189" s="1451">
        <f>+Y188/Y187</f>
        <v>0.44897959183673469</v>
      </c>
      <c r="Z189" s="1459"/>
    </row>
    <row r="190" spans="1:31" ht="12.75" x14ac:dyDescent="0.2">
      <c r="A190" s="1377"/>
      <c r="B190" s="1345"/>
      <c r="C190" s="1346"/>
      <c r="D190" s="1347"/>
      <c r="E190" s="1127"/>
      <c r="F190" s="1348"/>
      <c r="G190" s="1345"/>
      <c r="H190" s="1348"/>
      <c r="I190" s="1345"/>
      <c r="J190" s="1349"/>
      <c r="K190" s="1343"/>
      <c r="L190" s="1344"/>
      <c r="M190" s="1349"/>
      <c r="P190" s="906" t="s">
        <v>988</v>
      </c>
      <c r="Q190" s="969">
        <f>(Q189*25%)</f>
        <v>0.20909090909090908</v>
      </c>
      <c r="R190" s="1341"/>
      <c r="S190" s="1341"/>
      <c r="T190" s="1341"/>
      <c r="U190" s="1449" t="s">
        <v>988</v>
      </c>
      <c r="V190" s="1451">
        <f>(V189*25%)</f>
        <v>0.1640625</v>
      </c>
      <c r="W190" s="1459"/>
      <c r="X190" s="1449" t="s">
        <v>988</v>
      </c>
      <c r="Y190" s="1451">
        <f>(Y189*25%)</f>
        <v>0.11224489795918367</v>
      </c>
      <c r="Z190" s="1459"/>
    </row>
    <row r="191" spans="1:31" x14ac:dyDescent="0.2">
      <c r="A191" s="1377"/>
      <c r="B191" s="1345"/>
      <c r="C191" s="1346"/>
      <c r="D191" s="1347"/>
      <c r="E191" s="1127"/>
      <c r="F191" s="1348"/>
      <c r="G191" s="1345"/>
      <c r="H191" s="1348"/>
      <c r="I191" s="1345"/>
      <c r="J191" s="1349"/>
      <c r="K191" s="1343"/>
      <c r="L191" s="1344"/>
      <c r="M191" s="1349"/>
      <c r="N191" s="1350"/>
      <c r="O191" s="1348"/>
      <c r="P191" s="1341"/>
      <c r="Q191" s="1341"/>
      <c r="R191" s="1341"/>
      <c r="S191" s="1341"/>
      <c r="T191" s="1341"/>
      <c r="U191" s="1341"/>
      <c r="V191" s="1341"/>
      <c r="W191" s="1341"/>
      <c r="X191" s="1341"/>
      <c r="Y191" s="1341"/>
      <c r="Z191" s="1341"/>
    </row>
    <row r="192" spans="1:31" x14ac:dyDescent="0.2">
      <c r="A192" s="1377"/>
      <c r="B192" s="1345"/>
      <c r="C192" s="1346"/>
      <c r="D192" s="1347"/>
      <c r="E192" s="1127"/>
      <c r="F192" s="1348"/>
      <c r="G192" s="1345"/>
      <c r="H192" s="1348"/>
      <c r="I192" s="1345"/>
      <c r="J192" s="1349"/>
      <c r="K192" s="1343"/>
      <c r="L192" s="1344"/>
      <c r="M192" s="1349"/>
      <c r="N192" s="1350"/>
      <c r="O192" s="1348"/>
      <c r="P192" s="1341"/>
      <c r="Q192" s="1341"/>
      <c r="R192" s="1341"/>
      <c r="S192" s="1341"/>
      <c r="T192" s="1341"/>
    </row>
    <row r="193" spans="1:20" x14ac:dyDescent="0.2">
      <c r="A193" s="1377"/>
      <c r="B193" s="1345"/>
      <c r="C193" s="1346"/>
      <c r="D193" s="1347"/>
      <c r="E193" s="1127"/>
      <c r="F193" s="1348"/>
      <c r="G193" s="1345"/>
      <c r="H193" s="1348"/>
      <c r="I193" s="1345"/>
      <c r="J193" s="1349"/>
      <c r="K193" s="1343"/>
      <c r="L193" s="1344"/>
      <c r="M193" s="1349"/>
      <c r="N193" s="1350"/>
      <c r="O193" s="1348"/>
      <c r="P193" s="1341"/>
      <c r="Q193" s="1341"/>
      <c r="R193" s="1341"/>
      <c r="S193" s="1341"/>
      <c r="T193" s="1341"/>
    </row>
    <row r="194" spans="1:20" x14ac:dyDescent="0.2">
      <c r="A194" s="1377"/>
      <c r="B194" s="1345"/>
      <c r="C194" s="1346"/>
      <c r="D194" s="1347"/>
      <c r="E194" s="1127"/>
      <c r="F194" s="1348"/>
      <c r="G194" s="1345"/>
      <c r="H194" s="1348"/>
      <c r="I194" s="1345"/>
      <c r="J194" s="1349"/>
      <c r="K194" s="1343"/>
      <c r="L194" s="1344"/>
      <c r="M194" s="1349"/>
      <c r="N194" s="1350"/>
      <c r="O194" s="1348"/>
      <c r="P194" s="1341"/>
      <c r="Q194" s="1341"/>
      <c r="R194" s="1341"/>
      <c r="S194" s="1341"/>
      <c r="T194" s="1341"/>
    </row>
  </sheetData>
  <mergeCells count="149">
    <mergeCell ref="A183:D183"/>
    <mergeCell ref="A170:A180"/>
    <mergeCell ref="B170:B180"/>
    <mergeCell ref="C170:C180"/>
    <mergeCell ref="B181:C181"/>
    <mergeCell ref="B169:C169"/>
    <mergeCell ref="V11:V12"/>
    <mergeCell ref="W11:W12"/>
    <mergeCell ref="V13:V14"/>
    <mergeCell ref="W13:W14"/>
    <mergeCell ref="V16:V18"/>
    <mergeCell ref="W16:W18"/>
    <mergeCell ref="V58:V85"/>
    <mergeCell ref="W58:W85"/>
    <mergeCell ref="V112:V113"/>
    <mergeCell ref="W112:W113"/>
    <mergeCell ref="V20:V27"/>
    <mergeCell ref="W20:W27"/>
    <mergeCell ref="V30:V35"/>
    <mergeCell ref="W30:W35"/>
    <mergeCell ref="V43:V44"/>
    <mergeCell ref="W43:W44"/>
    <mergeCell ref="A92:A129"/>
    <mergeCell ref="B92:B129"/>
    <mergeCell ref="B130:C130"/>
    <mergeCell ref="A131:A168"/>
    <mergeCell ref="B131:B147"/>
    <mergeCell ref="B148:B150"/>
    <mergeCell ref="B151:B153"/>
    <mergeCell ref="B154:B156"/>
    <mergeCell ref="B157:B159"/>
    <mergeCell ref="T11:T22"/>
    <mergeCell ref="C28:D28"/>
    <mergeCell ref="A30:A89"/>
    <mergeCell ref="B30:B44"/>
    <mergeCell ref="R30:R31"/>
    <mergeCell ref="T30:T31"/>
    <mergeCell ref="R34:R35"/>
    <mergeCell ref="T34:T35"/>
    <mergeCell ref="B45:B89"/>
    <mergeCell ref="A11:A27"/>
    <mergeCell ref="B11:B27"/>
    <mergeCell ref="T131:T168"/>
    <mergeCell ref="G9:G10"/>
    <mergeCell ref="C9:C10"/>
    <mergeCell ref="D9:D10"/>
    <mergeCell ref="S5:T6"/>
    <mergeCell ref="P5:R6"/>
    <mergeCell ref="T9:T10"/>
    <mergeCell ref="K9:K10"/>
    <mergeCell ref="L9:L10"/>
    <mergeCell ref="M9:M10"/>
    <mergeCell ref="N9:N10"/>
    <mergeCell ref="O9:O10"/>
    <mergeCell ref="P9:P10"/>
    <mergeCell ref="Q9:Q10"/>
    <mergeCell ref="R9:R10"/>
    <mergeCell ref="S9:S10"/>
    <mergeCell ref="J5:O6"/>
    <mergeCell ref="A3:W3"/>
    <mergeCell ref="U5:W6"/>
    <mergeCell ref="U9:U10"/>
    <mergeCell ref="V9:V10"/>
    <mergeCell ref="W9:W10"/>
    <mergeCell ref="B91:C91"/>
    <mergeCell ref="R131:R168"/>
    <mergeCell ref="H9:H10"/>
    <mergeCell ref="I9:I10"/>
    <mergeCell ref="J9:J10"/>
    <mergeCell ref="R11:R22"/>
    <mergeCell ref="B90:C90"/>
    <mergeCell ref="G5:G6"/>
    <mergeCell ref="H5:H6"/>
    <mergeCell ref="I5:I6"/>
    <mergeCell ref="A5:A7"/>
    <mergeCell ref="B5:C7"/>
    <mergeCell ref="D5:D7"/>
    <mergeCell ref="E5:E7"/>
    <mergeCell ref="F5:F6"/>
    <mergeCell ref="B8:C8"/>
    <mergeCell ref="B9:B10"/>
    <mergeCell ref="E9:E10"/>
    <mergeCell ref="F9:F10"/>
    <mergeCell ref="X43:X44"/>
    <mergeCell ref="X58:X85"/>
    <mergeCell ref="X5:Z6"/>
    <mergeCell ref="X9:X10"/>
    <mergeCell ref="Y9:Y10"/>
    <mergeCell ref="Z9:Z10"/>
    <mergeCell ref="Y11:Y12"/>
    <mergeCell ref="Z11:Z12"/>
    <mergeCell ref="W131:W168"/>
    <mergeCell ref="AB43:AB44"/>
    <mergeCell ref="AC43:AC44"/>
    <mergeCell ref="AD11:AD12"/>
    <mergeCell ref="Y112:Y113"/>
    <mergeCell ref="Z112:Z113"/>
    <mergeCell ref="Z131:Z168"/>
    <mergeCell ref="X11:X12"/>
    <mergeCell ref="X13:X14"/>
    <mergeCell ref="X16:X18"/>
    <mergeCell ref="X20:X27"/>
    <mergeCell ref="X112:X113"/>
    <mergeCell ref="Y30:Y35"/>
    <mergeCell ref="Z30:Z35"/>
    <mergeCell ref="Y43:Y44"/>
    <mergeCell ref="Z43:Z44"/>
    <mergeCell ref="Y58:Y85"/>
    <mergeCell ref="Z58:Z85"/>
    <mergeCell ref="Y13:Y14"/>
    <mergeCell ref="Z13:Z14"/>
    <mergeCell ref="Y16:Y18"/>
    <mergeCell ref="Z16:Z18"/>
    <mergeCell ref="Y20:Y27"/>
    <mergeCell ref="Z20:Z27"/>
    <mergeCell ref="X30:X35"/>
    <mergeCell ref="AB16:AB18"/>
    <mergeCell ref="AB20:AB27"/>
    <mergeCell ref="AB30:AB35"/>
    <mergeCell ref="AA30:AA35"/>
    <mergeCell ref="AA11:AA12"/>
    <mergeCell ref="AA13:AA14"/>
    <mergeCell ref="AA16:AA18"/>
    <mergeCell ref="AA20:AA27"/>
    <mergeCell ref="AC20:AC27"/>
    <mergeCell ref="AE112:AE113"/>
    <mergeCell ref="AB112:AB113"/>
    <mergeCell ref="AC112:AC113"/>
    <mergeCell ref="AD112:AD113"/>
    <mergeCell ref="AA6:AE6"/>
    <mergeCell ref="AD13:AD14"/>
    <mergeCell ref="AD16:AD18"/>
    <mergeCell ref="AD20:AD27"/>
    <mergeCell ref="AD30:AD35"/>
    <mergeCell ref="AD43:AD44"/>
    <mergeCell ref="AE11:AE12"/>
    <mergeCell ref="AE13:AE14"/>
    <mergeCell ref="AE16:AE18"/>
    <mergeCell ref="AE20:AE27"/>
    <mergeCell ref="AE30:AE35"/>
    <mergeCell ref="AE43:AE44"/>
    <mergeCell ref="AC11:AC12"/>
    <mergeCell ref="AC13:AC14"/>
    <mergeCell ref="AC16:AC18"/>
    <mergeCell ref="AC30:AC35"/>
    <mergeCell ref="AA43:AA44"/>
    <mergeCell ref="AA112:AA113"/>
    <mergeCell ref="AB11:AB12"/>
    <mergeCell ref="AB13:AB14"/>
  </mergeCells>
  <pageMargins left="0.7" right="0.7" top="0.75" bottom="0.75" header="0.3" footer="0.3"/>
  <pageSetup orientation="portrait" horizontalDpi="4294967294" verticalDpi="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2:Z118"/>
  <sheetViews>
    <sheetView topLeftCell="D107" workbookViewId="0">
      <selection activeCell="Y114" sqref="Y114"/>
    </sheetView>
  </sheetViews>
  <sheetFormatPr baseColWidth="10" defaultRowHeight="12.75" x14ac:dyDescent="0.2"/>
  <cols>
    <col min="1" max="1" width="13.140625" customWidth="1"/>
    <col min="2" max="2" width="48.140625" customWidth="1"/>
    <col min="3" max="3" width="16.28515625" customWidth="1"/>
    <col min="4" max="4" width="19.85546875" customWidth="1"/>
    <col min="5" max="5" width="18" customWidth="1"/>
    <col min="6" max="6" width="14.7109375" customWidth="1"/>
    <col min="7" max="7" width="13.28515625" customWidth="1"/>
    <col min="8" max="8" width="15.140625" customWidth="1"/>
    <col min="9" max="10" width="11.42578125" customWidth="1"/>
    <col min="15" max="15" width="38" hidden="1" customWidth="1"/>
    <col min="16" max="16" width="0" hidden="1" customWidth="1"/>
    <col min="17" max="17" width="24" hidden="1" customWidth="1"/>
    <col min="18" max="18" width="0" hidden="1" customWidth="1"/>
    <col min="19" max="19" width="17.42578125" hidden="1" customWidth="1"/>
    <col min="20" max="20" width="90" hidden="1" customWidth="1"/>
    <col min="21" max="21" width="0" hidden="1" customWidth="1"/>
    <col min="22" max="22" width="34.42578125" hidden="1" customWidth="1"/>
    <col min="23" max="23" width="61.85546875" customWidth="1"/>
    <col min="25" max="25" width="30.7109375" style="1539" customWidth="1"/>
  </cols>
  <sheetData>
    <row r="2" spans="1:26" ht="15.75" x14ac:dyDescent="0.2">
      <c r="A2" s="1670" t="s">
        <v>1515</v>
      </c>
      <c r="B2" s="1671"/>
      <c r="C2" s="1671"/>
      <c r="D2" s="1671"/>
      <c r="E2" s="1671"/>
      <c r="F2" s="1671"/>
      <c r="G2" s="1671"/>
      <c r="H2" s="1671"/>
      <c r="I2" s="1671"/>
      <c r="J2" s="1671"/>
      <c r="K2" s="1671"/>
      <c r="L2" s="1671"/>
      <c r="M2" s="1671"/>
      <c r="N2" s="1671"/>
      <c r="O2" s="1671"/>
      <c r="P2" s="1671"/>
      <c r="Q2" s="1671"/>
      <c r="R2" s="1671"/>
      <c r="S2" s="1671"/>
      <c r="T2" s="1671"/>
      <c r="U2" s="1671"/>
      <c r="V2" s="1671"/>
    </row>
    <row r="3" spans="1:26" ht="15.75" thickBot="1" x14ac:dyDescent="0.3">
      <c r="A3" s="841"/>
      <c r="B3" s="1290"/>
      <c r="C3" s="841"/>
      <c r="D3" s="1292"/>
      <c r="E3" s="840"/>
      <c r="F3" s="840"/>
      <c r="G3" s="841"/>
      <c r="H3" s="841"/>
      <c r="I3" s="840"/>
      <c r="J3" s="840"/>
      <c r="K3" s="840"/>
      <c r="L3" s="840"/>
      <c r="M3" s="840"/>
      <c r="N3" s="840"/>
      <c r="O3" s="1301"/>
      <c r="P3" s="843"/>
      <c r="Q3" s="1301"/>
      <c r="R3" s="842"/>
      <c r="S3" s="842"/>
      <c r="T3" s="838"/>
      <c r="U3" s="839"/>
      <c r="V3" s="838"/>
    </row>
    <row r="4" spans="1:26" s="1539" customFormat="1" ht="28.5" customHeight="1" thickTop="1" thickBot="1" x14ac:dyDescent="0.25">
      <c r="A4" s="2011" t="s">
        <v>41</v>
      </c>
      <c r="B4" s="2011" t="s">
        <v>42</v>
      </c>
      <c r="C4" s="2011" t="s">
        <v>43</v>
      </c>
      <c r="D4" s="2012" t="s">
        <v>182</v>
      </c>
      <c r="E4" s="2013" t="s">
        <v>183</v>
      </c>
      <c r="F4" s="2014" t="s">
        <v>184</v>
      </c>
      <c r="G4" s="2014" t="s">
        <v>185</v>
      </c>
      <c r="H4" s="2014" t="s">
        <v>186</v>
      </c>
      <c r="I4" s="2005" t="s">
        <v>49</v>
      </c>
      <c r="J4" s="2005"/>
      <c r="K4" s="2005"/>
      <c r="L4" s="2005"/>
      <c r="M4" s="2005"/>
      <c r="N4" s="2005"/>
      <c r="O4" s="2005" t="s">
        <v>981</v>
      </c>
      <c r="P4" s="2005"/>
      <c r="Q4" s="2005"/>
      <c r="R4" s="2015" t="s">
        <v>1410</v>
      </c>
      <c r="S4" s="2015"/>
      <c r="T4" s="2005" t="s">
        <v>1553</v>
      </c>
      <c r="U4" s="2005"/>
      <c r="V4" s="2005"/>
      <c r="W4" s="1998" t="s">
        <v>1887</v>
      </c>
      <c r="X4" s="1998"/>
      <c r="Y4" s="1998"/>
      <c r="Z4"/>
    </row>
    <row r="5" spans="1:26" s="1539" customFormat="1" ht="14.25" thickTop="1" thickBot="1" x14ac:dyDescent="0.25">
      <c r="A5" s="2011"/>
      <c r="B5" s="2011"/>
      <c r="C5" s="2011"/>
      <c r="D5" s="2012"/>
      <c r="E5" s="2013"/>
      <c r="F5" s="2014"/>
      <c r="G5" s="2014"/>
      <c r="H5" s="2014"/>
      <c r="I5" s="2005"/>
      <c r="J5" s="2005"/>
      <c r="K5" s="2005"/>
      <c r="L5" s="2005"/>
      <c r="M5" s="2005"/>
      <c r="N5" s="2005"/>
      <c r="O5" s="2005"/>
      <c r="P5" s="2005"/>
      <c r="Q5" s="2005"/>
      <c r="R5" s="2015"/>
      <c r="S5" s="2015"/>
      <c r="T5" s="2005"/>
      <c r="U5" s="2005"/>
      <c r="V5" s="2005"/>
      <c r="W5" s="1998"/>
      <c r="X5" s="1998"/>
      <c r="Y5" s="1998"/>
      <c r="Z5"/>
    </row>
    <row r="6" spans="1:26" s="1539" customFormat="1" ht="69" thickTop="1" thickBot="1" x14ac:dyDescent="0.25">
      <c r="A6" s="2011"/>
      <c r="B6" s="2011"/>
      <c r="C6" s="2011"/>
      <c r="D6" s="2012"/>
      <c r="E6" s="1535" t="s">
        <v>50</v>
      </c>
      <c r="F6" s="1536" t="s">
        <v>51</v>
      </c>
      <c r="G6" s="1536" t="s">
        <v>52</v>
      </c>
      <c r="H6" s="1536" t="s">
        <v>53</v>
      </c>
      <c r="I6" s="1536" t="s">
        <v>54</v>
      </c>
      <c r="J6" s="1536" t="s">
        <v>187</v>
      </c>
      <c r="K6" s="1536" t="s">
        <v>188</v>
      </c>
      <c r="L6" s="1535" t="s">
        <v>189</v>
      </c>
      <c r="M6" s="1536" t="s">
        <v>59</v>
      </c>
      <c r="N6" s="1535" t="s">
        <v>190</v>
      </c>
      <c r="O6" s="1537" t="s">
        <v>984</v>
      </c>
      <c r="P6" s="1537" t="s">
        <v>982</v>
      </c>
      <c r="Q6" s="1537" t="s">
        <v>991</v>
      </c>
      <c r="R6" s="1538" t="s">
        <v>969</v>
      </c>
      <c r="S6" s="1538" t="s">
        <v>1112</v>
      </c>
      <c r="T6" s="1537" t="s">
        <v>984</v>
      </c>
      <c r="U6" s="1537" t="s">
        <v>982</v>
      </c>
      <c r="V6" s="1537" t="s">
        <v>991</v>
      </c>
      <c r="W6" s="1609" t="s">
        <v>984</v>
      </c>
      <c r="X6" s="1609" t="s">
        <v>982</v>
      </c>
      <c r="Y6" s="1609" t="s">
        <v>991</v>
      </c>
      <c r="Z6"/>
    </row>
    <row r="7" spans="1:26" ht="39.950000000000003" customHeight="1" thickTop="1" x14ac:dyDescent="0.2">
      <c r="A7" s="917" t="s">
        <v>1516</v>
      </c>
      <c r="B7" s="1196" t="s">
        <v>1517</v>
      </c>
      <c r="C7" s="907"/>
      <c r="D7" s="1115">
        <f>SUM(D8:D17)</f>
        <v>23695333106</v>
      </c>
      <c r="E7" s="908"/>
      <c r="F7" s="909"/>
      <c r="G7" s="909"/>
      <c r="H7" s="909"/>
      <c r="I7" s="909"/>
      <c r="J7" s="910"/>
      <c r="K7" s="910"/>
      <c r="L7" s="910"/>
      <c r="M7" s="911"/>
      <c r="N7" s="909"/>
      <c r="O7" s="1134"/>
      <c r="P7" s="914"/>
      <c r="Q7" s="1031"/>
      <c r="R7" s="916"/>
      <c r="S7" s="915"/>
      <c r="T7" s="1134"/>
      <c r="U7" s="914"/>
      <c r="V7" s="1031"/>
      <c r="W7" s="1134"/>
      <c r="X7" s="914"/>
      <c r="Y7" s="1031"/>
    </row>
    <row r="8" spans="1:26" s="1539" customFormat="1" ht="70.5" customHeight="1" x14ac:dyDescent="0.2">
      <c r="A8" s="1552" t="s">
        <v>237</v>
      </c>
      <c r="B8" s="1544" t="s">
        <v>238</v>
      </c>
      <c r="C8" s="1553" t="s">
        <v>239</v>
      </c>
      <c r="D8" s="1554">
        <v>0</v>
      </c>
      <c r="E8" s="1555" t="s">
        <v>193</v>
      </c>
      <c r="F8" s="1555" t="s">
        <v>689</v>
      </c>
      <c r="G8" s="1555" t="s">
        <v>65</v>
      </c>
      <c r="H8" s="1555" t="s">
        <v>193</v>
      </c>
      <c r="I8" s="1556" t="s">
        <v>6</v>
      </c>
      <c r="J8" s="1555" t="s">
        <v>7</v>
      </c>
      <c r="K8" s="1555" t="s">
        <v>11</v>
      </c>
      <c r="L8" s="1555" t="s">
        <v>12</v>
      </c>
      <c r="M8" s="1555" t="s">
        <v>12</v>
      </c>
      <c r="N8" s="1555" t="s">
        <v>15</v>
      </c>
      <c r="O8" s="1540" t="s">
        <v>1126</v>
      </c>
      <c r="P8" s="1545" t="s">
        <v>1043</v>
      </c>
      <c r="Q8" s="1543" t="s">
        <v>1248</v>
      </c>
      <c r="R8" s="1557"/>
      <c r="S8" s="1550"/>
      <c r="T8" s="1540" t="s">
        <v>1835</v>
      </c>
      <c r="U8" s="1545" t="s">
        <v>193</v>
      </c>
      <c r="V8" s="2006" t="s">
        <v>1836</v>
      </c>
      <c r="W8" s="1610" t="s">
        <v>1997</v>
      </c>
      <c r="X8" s="1611" t="s">
        <v>193</v>
      </c>
      <c r="Y8" s="1996" t="s">
        <v>1836</v>
      </c>
      <c r="Z8"/>
    </row>
    <row r="9" spans="1:26" s="1539" customFormat="1" ht="141" customHeight="1" x14ac:dyDescent="0.2">
      <c r="A9" s="1552" t="s">
        <v>237</v>
      </c>
      <c r="B9" s="1544" t="s">
        <v>240</v>
      </c>
      <c r="C9" s="1553" t="s">
        <v>77</v>
      </c>
      <c r="D9" s="1558">
        <v>3500099162</v>
      </c>
      <c r="E9" s="1555" t="s">
        <v>193</v>
      </c>
      <c r="F9" s="1555" t="s">
        <v>689</v>
      </c>
      <c r="G9" s="1555" t="s">
        <v>65</v>
      </c>
      <c r="H9" s="1555" t="s">
        <v>193</v>
      </c>
      <c r="I9" s="1556" t="s">
        <v>6</v>
      </c>
      <c r="J9" s="1555" t="s">
        <v>7</v>
      </c>
      <c r="K9" s="1555" t="s">
        <v>11</v>
      </c>
      <c r="L9" s="1555" t="s">
        <v>12</v>
      </c>
      <c r="M9" s="1555" t="s">
        <v>12</v>
      </c>
      <c r="N9" s="1555" t="s">
        <v>15</v>
      </c>
      <c r="O9" s="1540" t="s">
        <v>1126</v>
      </c>
      <c r="P9" s="1545" t="s">
        <v>1043</v>
      </c>
      <c r="Q9" s="1543" t="s">
        <v>1248</v>
      </c>
      <c r="R9" s="1557"/>
      <c r="S9" s="1550"/>
      <c r="T9" s="1541" t="s">
        <v>1884</v>
      </c>
      <c r="U9" s="1545" t="s">
        <v>1039</v>
      </c>
      <c r="V9" s="2007"/>
      <c r="W9" s="1612" t="s">
        <v>1998</v>
      </c>
      <c r="X9" s="1611" t="s">
        <v>193</v>
      </c>
      <c r="Y9" s="1999"/>
      <c r="Z9"/>
    </row>
    <row r="10" spans="1:26" s="1539" customFormat="1" ht="87" customHeight="1" x14ac:dyDescent="0.2">
      <c r="A10" s="1552" t="s">
        <v>241</v>
      </c>
      <c r="B10" s="1544" t="s">
        <v>242</v>
      </c>
      <c r="C10" s="1553" t="s">
        <v>72</v>
      </c>
      <c r="D10" s="1554">
        <v>0</v>
      </c>
      <c r="E10" s="1555" t="s">
        <v>193</v>
      </c>
      <c r="F10" s="1555" t="s">
        <v>689</v>
      </c>
      <c r="G10" s="1555" t="s">
        <v>65</v>
      </c>
      <c r="H10" s="1555" t="s">
        <v>193</v>
      </c>
      <c r="I10" s="1556" t="s">
        <v>6</v>
      </c>
      <c r="J10" s="1555" t="s">
        <v>7</v>
      </c>
      <c r="K10" s="1555" t="s">
        <v>11</v>
      </c>
      <c r="L10" s="1555" t="s">
        <v>12</v>
      </c>
      <c r="M10" s="1555" t="s">
        <v>12</v>
      </c>
      <c r="N10" s="1555" t="s">
        <v>15</v>
      </c>
      <c r="O10" s="1540" t="s">
        <v>1126</v>
      </c>
      <c r="P10" s="1545" t="s">
        <v>1043</v>
      </c>
      <c r="Q10" s="1543" t="s">
        <v>1248</v>
      </c>
      <c r="R10" s="1557"/>
      <c r="S10" s="1550"/>
      <c r="T10" s="1540" t="s">
        <v>1561</v>
      </c>
      <c r="U10" s="1545" t="s">
        <v>193</v>
      </c>
      <c r="V10" s="2007"/>
      <c r="W10" s="1610" t="s">
        <v>1561</v>
      </c>
      <c r="X10" s="1611" t="s">
        <v>193</v>
      </c>
      <c r="Y10" s="1999"/>
      <c r="Z10"/>
    </row>
    <row r="11" spans="1:26" s="1539" customFormat="1" ht="101.25" x14ac:dyDescent="0.2">
      <c r="A11" s="1552" t="s">
        <v>243</v>
      </c>
      <c r="B11" s="1544" t="s">
        <v>244</v>
      </c>
      <c r="C11" s="1553" t="s">
        <v>245</v>
      </c>
      <c r="D11" s="1554">
        <v>2700000000</v>
      </c>
      <c r="E11" s="1555" t="s">
        <v>193</v>
      </c>
      <c r="F11" s="1555" t="s">
        <v>689</v>
      </c>
      <c r="G11" s="1555" t="s">
        <v>65</v>
      </c>
      <c r="H11" s="1555" t="s">
        <v>193</v>
      </c>
      <c r="I11" s="1556" t="s">
        <v>6</v>
      </c>
      <c r="J11" s="1555" t="s">
        <v>7</v>
      </c>
      <c r="K11" s="1555" t="s">
        <v>11</v>
      </c>
      <c r="L11" s="1555" t="s">
        <v>12</v>
      </c>
      <c r="M11" s="1555" t="s">
        <v>12</v>
      </c>
      <c r="N11" s="1555" t="s">
        <v>15</v>
      </c>
      <c r="O11" s="1540" t="s">
        <v>1126</v>
      </c>
      <c r="P11" s="1545" t="s">
        <v>1043</v>
      </c>
      <c r="Q11" s="1543" t="s">
        <v>1248</v>
      </c>
      <c r="R11" s="1557"/>
      <c r="S11" s="1550"/>
      <c r="T11" s="1541" t="s">
        <v>1885</v>
      </c>
      <c r="U11" s="1545" t="s">
        <v>1039</v>
      </c>
      <c r="V11" s="2008"/>
      <c r="W11" s="1613" t="s">
        <v>2135</v>
      </c>
      <c r="X11" s="1611" t="s">
        <v>983</v>
      </c>
      <c r="Y11" s="1997"/>
      <c r="Z11"/>
    </row>
    <row r="12" spans="1:26" s="1539" customFormat="1" ht="39.950000000000003" customHeight="1" x14ac:dyDescent="0.2">
      <c r="A12" s="1552" t="s">
        <v>243</v>
      </c>
      <c r="B12" s="1544" t="s">
        <v>246</v>
      </c>
      <c r="C12" s="1553" t="s">
        <v>247</v>
      </c>
      <c r="D12" s="1554">
        <v>1650000000</v>
      </c>
      <c r="E12" s="1555" t="s">
        <v>193</v>
      </c>
      <c r="F12" s="1555" t="s">
        <v>689</v>
      </c>
      <c r="G12" s="1555" t="s">
        <v>65</v>
      </c>
      <c r="H12" s="1555" t="s">
        <v>193</v>
      </c>
      <c r="I12" s="1556" t="s">
        <v>6</v>
      </c>
      <c r="J12" s="1555" t="s">
        <v>7</v>
      </c>
      <c r="K12" s="1555" t="s">
        <v>11</v>
      </c>
      <c r="L12" s="1555" t="s">
        <v>12</v>
      </c>
      <c r="M12" s="1555" t="s">
        <v>12</v>
      </c>
      <c r="N12" s="1555" t="s">
        <v>15</v>
      </c>
      <c r="O12" s="1540" t="s">
        <v>1126</v>
      </c>
      <c r="P12" s="1545" t="s">
        <v>1043</v>
      </c>
      <c r="Q12" s="1543" t="s">
        <v>1248</v>
      </c>
      <c r="R12" s="1557"/>
      <c r="S12" s="1550"/>
      <c r="T12" s="1541" t="s">
        <v>1837</v>
      </c>
      <c r="U12" s="1545" t="s">
        <v>193</v>
      </c>
      <c r="V12" s="1543"/>
      <c r="W12" s="1613" t="s">
        <v>2136</v>
      </c>
      <c r="X12" s="1611" t="s">
        <v>193</v>
      </c>
      <c r="Y12" s="1614"/>
      <c r="Z12"/>
    </row>
    <row r="13" spans="1:26" s="1539" customFormat="1" ht="66.75" customHeight="1" x14ac:dyDescent="0.2">
      <c r="A13" s="1552" t="s">
        <v>237</v>
      </c>
      <c r="B13" s="1544" t="s">
        <v>248</v>
      </c>
      <c r="C13" s="1553" t="s">
        <v>265</v>
      </c>
      <c r="D13" s="1554">
        <v>3037209713</v>
      </c>
      <c r="E13" s="1553" t="s">
        <v>693</v>
      </c>
      <c r="F13" s="1555" t="s">
        <v>689</v>
      </c>
      <c r="G13" s="1553" t="s">
        <v>686</v>
      </c>
      <c r="H13" s="1555"/>
      <c r="I13" s="1555"/>
      <c r="J13" s="1555"/>
      <c r="K13" s="1555" t="s">
        <v>4</v>
      </c>
      <c r="L13" s="1555">
        <v>2017</v>
      </c>
      <c r="M13" s="1555" t="s">
        <v>10</v>
      </c>
      <c r="N13" s="1559" t="s">
        <v>10</v>
      </c>
      <c r="O13" s="1540" t="s">
        <v>1127</v>
      </c>
      <c r="P13" s="1545" t="s">
        <v>1039</v>
      </c>
      <c r="Q13" s="1543" t="s">
        <v>1249</v>
      </c>
      <c r="R13" s="1560" t="s">
        <v>1128</v>
      </c>
      <c r="S13" s="1561" t="s">
        <v>1129</v>
      </c>
      <c r="T13" s="1541" t="s">
        <v>1838</v>
      </c>
      <c r="U13" s="1545" t="s">
        <v>193</v>
      </c>
      <c r="V13" s="1543"/>
      <c r="W13" s="1612" t="s">
        <v>2000</v>
      </c>
      <c r="X13" s="1611" t="s">
        <v>990</v>
      </c>
      <c r="Y13" s="1614" t="s">
        <v>2137</v>
      </c>
      <c r="Z13"/>
    </row>
    <row r="14" spans="1:26" s="1539" customFormat="1" ht="39.950000000000003" customHeight="1" x14ac:dyDescent="0.2">
      <c r="A14" s="1552" t="s">
        <v>237</v>
      </c>
      <c r="B14" s="1544" t="s">
        <v>251</v>
      </c>
      <c r="C14" s="1553" t="s">
        <v>252</v>
      </c>
      <c r="D14" s="1554">
        <v>4000000000</v>
      </c>
      <c r="E14" s="1553" t="s">
        <v>692</v>
      </c>
      <c r="F14" s="1555" t="s">
        <v>689</v>
      </c>
      <c r="G14" s="1553" t="s">
        <v>686</v>
      </c>
      <c r="H14" s="1555"/>
      <c r="I14" s="1555"/>
      <c r="J14" s="1555"/>
      <c r="K14" s="1555" t="s">
        <v>4</v>
      </c>
      <c r="L14" s="1555">
        <v>2017</v>
      </c>
      <c r="M14" s="1555" t="s">
        <v>417</v>
      </c>
      <c r="N14" s="1559" t="s">
        <v>10</v>
      </c>
      <c r="O14" s="1540" t="s">
        <v>1127</v>
      </c>
      <c r="P14" s="1545" t="s">
        <v>193</v>
      </c>
      <c r="Q14" s="1543" t="s">
        <v>1250</v>
      </c>
      <c r="R14" s="1560" t="s">
        <v>1130</v>
      </c>
      <c r="S14" s="1561" t="s">
        <v>1131</v>
      </c>
      <c r="T14" s="1541" t="s">
        <v>1839</v>
      </c>
      <c r="U14" s="1545" t="s">
        <v>193</v>
      </c>
      <c r="V14" s="1543"/>
      <c r="W14" s="1612" t="s">
        <v>1839</v>
      </c>
      <c r="X14" s="1611" t="s">
        <v>983</v>
      </c>
      <c r="Y14" s="1614"/>
      <c r="Z14"/>
    </row>
    <row r="15" spans="1:26" s="1539" customFormat="1" ht="39.950000000000003" customHeight="1" x14ac:dyDescent="0.2">
      <c r="A15" s="1552" t="s">
        <v>243</v>
      </c>
      <c r="B15" s="1544" t="s">
        <v>253</v>
      </c>
      <c r="C15" s="1553" t="s">
        <v>254</v>
      </c>
      <c r="D15" s="1554">
        <v>1533024231</v>
      </c>
      <c r="E15" s="1553" t="s">
        <v>691</v>
      </c>
      <c r="F15" s="1555" t="s">
        <v>689</v>
      </c>
      <c r="G15" s="1553" t="s">
        <v>686</v>
      </c>
      <c r="H15" s="1555"/>
      <c r="I15" s="1555"/>
      <c r="J15" s="1555"/>
      <c r="K15" s="1555" t="s">
        <v>4</v>
      </c>
      <c r="L15" s="1555">
        <v>2017</v>
      </c>
      <c r="M15" s="1555" t="s">
        <v>417</v>
      </c>
      <c r="N15" s="1559" t="s">
        <v>10</v>
      </c>
      <c r="O15" s="1540" t="s">
        <v>1127</v>
      </c>
      <c r="P15" s="1545" t="s">
        <v>193</v>
      </c>
      <c r="Q15" s="1543" t="s">
        <v>1251</v>
      </c>
      <c r="R15" s="1560" t="s">
        <v>1132</v>
      </c>
      <c r="S15" s="1561" t="s">
        <v>1133</v>
      </c>
      <c r="T15" s="1541" t="s">
        <v>1840</v>
      </c>
      <c r="U15" s="1545" t="s">
        <v>193</v>
      </c>
      <c r="V15" s="1543"/>
      <c r="W15" s="1612" t="s">
        <v>1840</v>
      </c>
      <c r="X15" s="1611" t="s">
        <v>983</v>
      </c>
      <c r="Y15" s="1614"/>
      <c r="Z15"/>
    </row>
    <row r="16" spans="1:26" s="1539" customFormat="1" ht="39.950000000000003" customHeight="1" x14ac:dyDescent="0.2">
      <c r="A16" s="1552" t="s">
        <v>237</v>
      </c>
      <c r="B16" s="1544" t="s">
        <v>255</v>
      </c>
      <c r="C16" s="1553" t="s">
        <v>256</v>
      </c>
      <c r="D16" s="1554">
        <v>3875000000</v>
      </c>
      <c r="E16" s="1553" t="s">
        <v>690</v>
      </c>
      <c r="F16" s="1555" t="s">
        <v>689</v>
      </c>
      <c r="G16" s="1553" t="s">
        <v>686</v>
      </c>
      <c r="H16" s="1555"/>
      <c r="I16" s="1555"/>
      <c r="J16" s="1555"/>
      <c r="K16" s="1555" t="s">
        <v>4</v>
      </c>
      <c r="L16" s="1555">
        <v>2017</v>
      </c>
      <c r="M16" s="1555" t="s">
        <v>417</v>
      </c>
      <c r="N16" s="1559" t="s">
        <v>10</v>
      </c>
      <c r="O16" s="1540" t="s">
        <v>1127</v>
      </c>
      <c r="P16" s="1545" t="s">
        <v>193</v>
      </c>
      <c r="Q16" s="1543" t="s">
        <v>1252</v>
      </c>
      <c r="R16" s="1560" t="s">
        <v>1134</v>
      </c>
      <c r="S16" s="1561" t="s">
        <v>1135</v>
      </c>
      <c r="T16" s="1541" t="s">
        <v>1841</v>
      </c>
      <c r="U16" s="1545" t="s">
        <v>193</v>
      </c>
      <c r="V16" s="1543"/>
      <c r="W16" s="1612" t="s">
        <v>1841</v>
      </c>
      <c r="X16" s="1611" t="s">
        <v>983</v>
      </c>
      <c r="Y16" s="1614"/>
      <c r="Z16"/>
    </row>
    <row r="17" spans="1:26" s="1539" customFormat="1" ht="205.5" customHeight="1" x14ac:dyDescent="0.2">
      <c r="A17" s="1552" t="s">
        <v>241</v>
      </c>
      <c r="B17" s="1562" t="s">
        <v>1842</v>
      </c>
      <c r="C17" s="1553" t="s">
        <v>1590</v>
      </c>
      <c r="D17" s="1563">
        <v>3400000000</v>
      </c>
      <c r="E17" s="1553"/>
      <c r="F17" s="1555"/>
      <c r="G17" s="1553"/>
      <c r="H17" s="1555"/>
      <c r="I17" s="1555"/>
      <c r="J17" s="1555"/>
      <c r="K17" s="1555"/>
      <c r="L17" s="1555"/>
      <c r="M17" s="1555"/>
      <c r="N17" s="1559"/>
      <c r="O17" s="1540"/>
      <c r="P17" s="1545"/>
      <c r="Q17" s="1543"/>
      <c r="R17" s="1560"/>
      <c r="S17" s="1561"/>
      <c r="T17" s="1541" t="s">
        <v>1886</v>
      </c>
      <c r="U17" s="1545" t="s">
        <v>1039</v>
      </c>
      <c r="V17" s="1543"/>
      <c r="W17" s="1612" t="s">
        <v>1999</v>
      </c>
      <c r="X17" s="1611" t="s">
        <v>983</v>
      </c>
      <c r="Y17" s="1614"/>
      <c r="Z17"/>
    </row>
    <row r="18" spans="1:26" s="1539" customFormat="1" ht="39.950000000000003" customHeight="1" x14ac:dyDescent="0.2">
      <c r="A18" s="1564" t="s">
        <v>1518</v>
      </c>
      <c r="B18" s="1565" t="s">
        <v>1519</v>
      </c>
      <c r="C18" s="1566"/>
      <c r="D18" s="1567">
        <f>SUM(D19:D21)</f>
        <v>12000000000</v>
      </c>
      <c r="E18" s="1568"/>
      <c r="F18" s="1569"/>
      <c r="G18" s="1569"/>
      <c r="H18" s="1569"/>
      <c r="I18" s="1569"/>
      <c r="J18" s="1570"/>
      <c r="K18" s="1570"/>
      <c r="L18" s="1570"/>
      <c r="M18" s="1571"/>
      <c r="N18" s="1569"/>
      <c r="O18" s="1542"/>
      <c r="P18" s="1572"/>
      <c r="Q18" s="1547"/>
      <c r="R18" s="1573"/>
      <c r="S18" s="1574"/>
      <c r="T18" s="1542"/>
      <c r="U18" s="1572"/>
      <c r="V18" s="1547"/>
      <c r="W18" s="968"/>
      <c r="X18" s="951"/>
      <c r="Y18" s="1036"/>
      <c r="Z18"/>
    </row>
    <row r="19" spans="1:26" s="1539" customFormat="1" ht="69" customHeight="1" x14ac:dyDescent="0.2">
      <c r="A19" s="1552" t="s">
        <v>372</v>
      </c>
      <c r="B19" s="1544" t="s">
        <v>373</v>
      </c>
      <c r="C19" s="1553" t="s">
        <v>77</v>
      </c>
      <c r="D19" s="1554">
        <v>3894461693</v>
      </c>
      <c r="E19" s="1555" t="s">
        <v>193</v>
      </c>
      <c r="F19" s="1553" t="s">
        <v>374</v>
      </c>
      <c r="G19" s="1555" t="s">
        <v>65</v>
      </c>
      <c r="H19" s="1555" t="s">
        <v>193</v>
      </c>
      <c r="I19" s="1555"/>
      <c r="J19" s="1555"/>
      <c r="K19" s="1555" t="s">
        <v>1136</v>
      </c>
      <c r="L19" s="1555"/>
      <c r="M19" s="1555"/>
      <c r="N19" s="1555" t="s">
        <v>15</v>
      </c>
      <c r="O19" s="1540" t="s">
        <v>1843</v>
      </c>
      <c r="P19" s="1545" t="s">
        <v>193</v>
      </c>
      <c r="Q19" s="1543" t="s">
        <v>1137</v>
      </c>
      <c r="R19" s="1557"/>
      <c r="S19" s="1550"/>
      <c r="T19" s="1541" t="s">
        <v>1844</v>
      </c>
      <c r="U19" s="1561" t="s">
        <v>193</v>
      </c>
      <c r="V19" s="1543" t="s">
        <v>1845</v>
      </c>
      <c r="W19" s="1612" t="s">
        <v>2138</v>
      </c>
      <c r="X19" s="1615" t="s">
        <v>193</v>
      </c>
      <c r="Y19" s="1614" t="s">
        <v>2139</v>
      </c>
      <c r="Z19"/>
    </row>
    <row r="20" spans="1:26" s="1539" customFormat="1" ht="39.950000000000003" customHeight="1" x14ac:dyDescent="0.2">
      <c r="A20" s="1552" t="s">
        <v>375</v>
      </c>
      <c r="B20" s="1544" t="s">
        <v>1138</v>
      </c>
      <c r="C20" s="1553" t="s">
        <v>230</v>
      </c>
      <c r="D20" s="1575">
        <v>2127820357</v>
      </c>
      <c r="E20" s="1553" t="s">
        <v>688</v>
      </c>
      <c r="F20" s="1553" t="s">
        <v>374</v>
      </c>
      <c r="G20" s="1553" t="s">
        <v>686</v>
      </c>
      <c r="H20" s="1555" t="s">
        <v>193</v>
      </c>
      <c r="I20" s="1555"/>
      <c r="J20" s="1555"/>
      <c r="K20" s="1555" t="s">
        <v>4</v>
      </c>
      <c r="L20" s="1555">
        <v>2017</v>
      </c>
      <c r="M20" s="1555" t="s">
        <v>10</v>
      </c>
      <c r="N20" s="1555" t="s">
        <v>10</v>
      </c>
      <c r="O20" s="1540" t="s">
        <v>1127</v>
      </c>
      <c r="P20" s="1545" t="s">
        <v>193</v>
      </c>
      <c r="Q20" s="1543" t="s">
        <v>1253</v>
      </c>
      <c r="R20" s="1560" t="s">
        <v>1139</v>
      </c>
      <c r="S20" s="1561" t="s">
        <v>1140</v>
      </c>
      <c r="T20" s="1543" t="s">
        <v>1846</v>
      </c>
      <c r="U20" s="1561" t="s">
        <v>193</v>
      </c>
      <c r="V20" s="1543"/>
      <c r="W20" s="1614" t="s">
        <v>1846</v>
      </c>
      <c r="X20" s="1615" t="s">
        <v>983</v>
      </c>
      <c r="Y20" s="1614"/>
      <c r="Z20"/>
    </row>
    <row r="21" spans="1:26" s="1539" customFormat="1" ht="39.950000000000003" customHeight="1" x14ac:dyDescent="0.2">
      <c r="A21" s="1552" t="s">
        <v>372</v>
      </c>
      <c r="B21" s="1544" t="s">
        <v>2002</v>
      </c>
      <c r="C21" s="1553" t="s">
        <v>230</v>
      </c>
      <c r="D21" s="1576">
        <v>5977717950</v>
      </c>
      <c r="E21" s="1553" t="s">
        <v>687</v>
      </c>
      <c r="F21" s="1553" t="s">
        <v>374</v>
      </c>
      <c r="G21" s="1553" t="s">
        <v>686</v>
      </c>
      <c r="H21" s="1555" t="s">
        <v>193</v>
      </c>
      <c r="I21" s="1555"/>
      <c r="J21" s="1555"/>
      <c r="K21" s="1555" t="s">
        <v>4</v>
      </c>
      <c r="L21" s="1555">
        <v>2017</v>
      </c>
      <c r="M21" s="1555" t="s">
        <v>10</v>
      </c>
      <c r="N21" s="1555" t="s">
        <v>10</v>
      </c>
      <c r="O21" s="1540" t="s">
        <v>1127</v>
      </c>
      <c r="P21" s="1545" t="s">
        <v>193</v>
      </c>
      <c r="Q21" s="1543" t="s">
        <v>1256</v>
      </c>
      <c r="R21" s="1560" t="s">
        <v>1141</v>
      </c>
      <c r="S21" s="1561" t="s">
        <v>1142</v>
      </c>
      <c r="T21" s="1543" t="s">
        <v>1846</v>
      </c>
      <c r="U21" s="1561" t="s">
        <v>193</v>
      </c>
      <c r="V21" s="1543">
        <v>3936401433</v>
      </c>
      <c r="W21" s="1614" t="s">
        <v>1846</v>
      </c>
      <c r="X21" s="1615" t="s">
        <v>2140</v>
      </c>
      <c r="Y21" s="1614" t="s">
        <v>2137</v>
      </c>
      <c r="Z21"/>
    </row>
    <row r="22" spans="1:26" s="1539" customFormat="1" ht="39.950000000000003" customHeight="1" x14ac:dyDescent="0.2">
      <c r="A22" s="1564" t="s">
        <v>1520</v>
      </c>
      <c r="B22" s="1565" t="s">
        <v>1521</v>
      </c>
      <c r="C22" s="1566"/>
      <c r="D22" s="1567">
        <f>SUM(D23:D38)</f>
        <v>7622600000</v>
      </c>
      <c r="E22" s="1568"/>
      <c r="F22" s="1569"/>
      <c r="G22" s="1569"/>
      <c r="H22" s="1569"/>
      <c r="I22" s="1569"/>
      <c r="J22" s="1570"/>
      <c r="K22" s="1570"/>
      <c r="L22" s="1570"/>
      <c r="M22" s="1571"/>
      <c r="N22" s="1569"/>
      <c r="O22" s="1542"/>
      <c r="P22" s="1572"/>
      <c r="Q22" s="1547"/>
      <c r="R22" s="1573"/>
      <c r="S22" s="1574"/>
      <c r="T22" s="1542"/>
      <c r="U22" s="1572"/>
      <c r="V22" s="1547" t="s">
        <v>1572</v>
      </c>
      <c r="W22" s="968"/>
      <c r="X22" s="951"/>
      <c r="Y22" s="1036"/>
      <c r="Z22"/>
    </row>
    <row r="23" spans="1:26" s="1539" customFormat="1" ht="39.950000000000003" customHeight="1" x14ac:dyDescent="0.2">
      <c r="A23" s="1577" t="s">
        <v>1847</v>
      </c>
      <c r="B23" s="1544" t="s">
        <v>315</v>
      </c>
      <c r="C23" s="1553" t="s">
        <v>192</v>
      </c>
      <c r="D23" s="1554">
        <v>1200000000</v>
      </c>
      <c r="E23" s="1555" t="s">
        <v>193</v>
      </c>
      <c r="F23" s="1553" t="s">
        <v>309</v>
      </c>
      <c r="G23" s="1555" t="s">
        <v>65</v>
      </c>
      <c r="H23" s="1555" t="s">
        <v>193</v>
      </c>
      <c r="I23" s="1556" t="s">
        <v>4</v>
      </c>
      <c r="J23" s="1555" t="s">
        <v>5</v>
      </c>
      <c r="K23" s="1555" t="s">
        <v>8</v>
      </c>
      <c r="L23" s="1555"/>
      <c r="M23" s="1555" t="s">
        <v>9</v>
      </c>
      <c r="N23" s="1555" t="s">
        <v>15</v>
      </c>
      <c r="O23" s="1540" t="s">
        <v>1143</v>
      </c>
      <c r="P23" s="1545" t="s">
        <v>1039</v>
      </c>
      <c r="Q23" s="1543" t="s">
        <v>1257</v>
      </c>
      <c r="R23" s="1560" t="s">
        <v>1144</v>
      </c>
      <c r="S23" s="1550" t="s">
        <v>1145</v>
      </c>
      <c r="T23" s="1540" t="s">
        <v>1848</v>
      </c>
      <c r="U23" s="1545"/>
      <c r="V23" s="1543"/>
      <c r="W23" s="1610" t="s">
        <v>2141</v>
      </c>
      <c r="X23" s="1611" t="s">
        <v>193</v>
      </c>
      <c r="Y23" s="1614" t="s">
        <v>1571</v>
      </c>
      <c r="Z23" s="1616">
        <v>786284272</v>
      </c>
    </row>
    <row r="24" spans="1:26" s="1539" customFormat="1" ht="39.950000000000003" customHeight="1" x14ac:dyDescent="0.2">
      <c r="A24" s="1577" t="s">
        <v>1146</v>
      </c>
      <c r="B24" s="1544" t="s">
        <v>317</v>
      </c>
      <c r="C24" s="1553" t="s">
        <v>192</v>
      </c>
      <c r="D24" s="1554">
        <v>76500000</v>
      </c>
      <c r="E24" s="1555" t="s">
        <v>193</v>
      </c>
      <c r="F24" s="1553" t="s">
        <v>309</v>
      </c>
      <c r="G24" s="1555" t="s">
        <v>65</v>
      </c>
      <c r="H24" s="1555" t="s">
        <v>193</v>
      </c>
      <c r="I24" s="1555" t="s">
        <v>4</v>
      </c>
      <c r="J24" s="1555" t="s">
        <v>5</v>
      </c>
      <c r="K24" s="1556" t="s">
        <v>5</v>
      </c>
      <c r="L24" s="1555"/>
      <c r="M24" s="1555" t="s">
        <v>5</v>
      </c>
      <c r="N24" s="1555" t="s">
        <v>15</v>
      </c>
      <c r="O24" s="1540" t="s">
        <v>2003</v>
      </c>
      <c r="P24" s="1545" t="s">
        <v>1039</v>
      </c>
      <c r="Q24" s="1543" t="s">
        <v>1254</v>
      </c>
      <c r="R24" s="1560" t="s">
        <v>1147</v>
      </c>
      <c r="S24" s="1561" t="s">
        <v>1148</v>
      </c>
      <c r="T24" s="1541" t="s">
        <v>2001</v>
      </c>
      <c r="U24" s="1545" t="s">
        <v>193</v>
      </c>
      <c r="V24" s="1543"/>
      <c r="W24" s="1612" t="s">
        <v>2142</v>
      </c>
      <c r="X24" s="1611" t="s">
        <v>193</v>
      </c>
      <c r="Y24" s="1614" t="s">
        <v>2143</v>
      </c>
      <c r="Z24" s="1617">
        <v>73678850</v>
      </c>
    </row>
    <row r="25" spans="1:26" s="1539" customFormat="1" ht="39.950000000000003" customHeight="1" x14ac:dyDescent="0.2">
      <c r="A25" s="1577" t="s">
        <v>1146</v>
      </c>
      <c r="B25" s="1544" t="s">
        <v>319</v>
      </c>
      <c r="C25" s="1553" t="s">
        <v>192</v>
      </c>
      <c r="D25" s="1554">
        <v>76500000</v>
      </c>
      <c r="E25" s="1555" t="s">
        <v>193</v>
      </c>
      <c r="F25" s="1553" t="s">
        <v>309</v>
      </c>
      <c r="G25" s="1555" t="s">
        <v>65</v>
      </c>
      <c r="H25" s="1555" t="s">
        <v>193</v>
      </c>
      <c r="I25" s="1555" t="s">
        <v>4</v>
      </c>
      <c r="J25" s="1555" t="s">
        <v>5</v>
      </c>
      <c r="K25" s="1556" t="s">
        <v>5</v>
      </c>
      <c r="L25" s="1555"/>
      <c r="M25" s="1555" t="s">
        <v>5</v>
      </c>
      <c r="N25" s="1555" t="s">
        <v>15</v>
      </c>
      <c r="O25" s="1540" t="s">
        <v>2004</v>
      </c>
      <c r="P25" s="1545" t="s">
        <v>1039</v>
      </c>
      <c r="Q25" s="1543" t="s">
        <v>1255</v>
      </c>
      <c r="R25" s="1560" t="s">
        <v>1149</v>
      </c>
      <c r="S25" s="1561" t="s">
        <v>1150</v>
      </c>
      <c r="T25" s="1541" t="s">
        <v>1562</v>
      </c>
      <c r="U25" s="1545" t="s">
        <v>193</v>
      </c>
      <c r="V25" s="1543"/>
      <c r="W25" s="1612" t="s">
        <v>1562</v>
      </c>
      <c r="X25" s="1611" t="s">
        <v>193</v>
      </c>
      <c r="Y25" s="1614" t="s">
        <v>2144</v>
      </c>
      <c r="Z25" s="1617">
        <v>75792200</v>
      </c>
    </row>
    <row r="26" spans="1:26" s="1539" customFormat="1" ht="39.950000000000003" customHeight="1" x14ac:dyDescent="0.2">
      <c r="A26" s="1577" t="s">
        <v>1146</v>
      </c>
      <c r="B26" s="1544" t="s">
        <v>320</v>
      </c>
      <c r="C26" s="1553" t="s">
        <v>192</v>
      </c>
      <c r="D26" s="1554">
        <v>76500000</v>
      </c>
      <c r="E26" s="1555" t="s">
        <v>193</v>
      </c>
      <c r="F26" s="1553" t="s">
        <v>309</v>
      </c>
      <c r="G26" s="1555" t="s">
        <v>65</v>
      </c>
      <c r="H26" s="1555" t="s">
        <v>193</v>
      </c>
      <c r="I26" s="1555" t="s">
        <v>4</v>
      </c>
      <c r="J26" s="1555" t="s">
        <v>5</v>
      </c>
      <c r="K26" s="1556" t="s">
        <v>5</v>
      </c>
      <c r="L26" s="1555"/>
      <c r="M26" s="1555" t="s">
        <v>6</v>
      </c>
      <c r="N26" s="1555" t="s">
        <v>15</v>
      </c>
      <c r="O26" s="1540" t="s">
        <v>2005</v>
      </c>
      <c r="P26" s="1545" t="s">
        <v>1039</v>
      </c>
      <c r="Q26" s="1543" t="s">
        <v>1151</v>
      </c>
      <c r="R26" s="1560" t="s">
        <v>1151</v>
      </c>
      <c r="S26" s="1561"/>
      <c r="T26" s="1541" t="s">
        <v>1849</v>
      </c>
      <c r="U26" s="1545" t="s">
        <v>193</v>
      </c>
      <c r="V26" s="1543"/>
      <c r="W26" s="1612" t="s">
        <v>2145</v>
      </c>
      <c r="X26" s="1611" t="s">
        <v>193</v>
      </c>
      <c r="Y26" s="1614" t="s">
        <v>2146</v>
      </c>
      <c r="Z26" s="1617">
        <v>73657430</v>
      </c>
    </row>
    <row r="27" spans="1:26" s="1539" customFormat="1" ht="39.950000000000003" customHeight="1" x14ac:dyDescent="0.2">
      <c r="A27" s="1552" t="s">
        <v>1152</v>
      </c>
      <c r="B27" s="1544" t="s">
        <v>322</v>
      </c>
      <c r="C27" s="1553" t="s">
        <v>192</v>
      </c>
      <c r="D27" s="1558">
        <v>1400000000</v>
      </c>
      <c r="E27" s="1555" t="s">
        <v>193</v>
      </c>
      <c r="F27" s="1553" t="s">
        <v>309</v>
      </c>
      <c r="G27" s="1555" t="s">
        <v>65</v>
      </c>
      <c r="H27" s="1555" t="s">
        <v>193</v>
      </c>
      <c r="I27" s="1555" t="s">
        <v>15</v>
      </c>
      <c r="J27" s="1555" t="s">
        <v>4</v>
      </c>
      <c r="K27" s="1556" t="s">
        <v>5</v>
      </c>
      <c r="L27" s="1555"/>
      <c r="M27" s="1555" t="s">
        <v>6</v>
      </c>
      <c r="N27" s="1555" t="s">
        <v>15</v>
      </c>
      <c r="O27" s="1540"/>
      <c r="P27" s="1545" t="s">
        <v>1039</v>
      </c>
      <c r="Q27" s="1543" t="s">
        <v>1533</v>
      </c>
      <c r="R27" s="1560" t="s">
        <v>1153</v>
      </c>
      <c r="S27" s="1550" t="s">
        <v>1534</v>
      </c>
      <c r="T27" s="1541" t="s">
        <v>1563</v>
      </c>
      <c r="U27" s="1545" t="s">
        <v>193</v>
      </c>
      <c r="V27" s="1543"/>
      <c r="W27" s="1612" t="s">
        <v>1563</v>
      </c>
      <c r="X27" s="1611" t="s">
        <v>193</v>
      </c>
      <c r="Y27" s="1614" t="s">
        <v>2147</v>
      </c>
      <c r="Z27"/>
    </row>
    <row r="28" spans="1:26" s="1539" customFormat="1" ht="39.950000000000003" customHeight="1" x14ac:dyDescent="0.2">
      <c r="A28" s="1577" t="s">
        <v>1146</v>
      </c>
      <c r="B28" s="1544" t="s">
        <v>323</v>
      </c>
      <c r="C28" s="1553" t="s">
        <v>192</v>
      </c>
      <c r="D28" s="1554">
        <v>76500000</v>
      </c>
      <c r="E28" s="1555" t="s">
        <v>193</v>
      </c>
      <c r="F28" s="1553" t="s">
        <v>309</v>
      </c>
      <c r="G28" s="1555" t="s">
        <v>65</v>
      </c>
      <c r="H28" s="1555" t="s">
        <v>193</v>
      </c>
      <c r="I28" s="1555" t="s">
        <v>4</v>
      </c>
      <c r="J28" s="1555" t="s">
        <v>4</v>
      </c>
      <c r="K28" s="1556" t="s">
        <v>5</v>
      </c>
      <c r="L28" s="1555"/>
      <c r="M28" s="1555" t="s">
        <v>6</v>
      </c>
      <c r="N28" s="1555" t="s">
        <v>15</v>
      </c>
      <c r="O28" s="1540" t="s">
        <v>1236</v>
      </c>
      <c r="P28" s="1545" t="s">
        <v>1039</v>
      </c>
      <c r="Q28" s="1543" t="s">
        <v>1259</v>
      </c>
      <c r="R28" s="1560" t="s">
        <v>1154</v>
      </c>
      <c r="S28" s="1561"/>
      <c r="T28" s="1541" t="s">
        <v>1564</v>
      </c>
      <c r="U28" s="1545" t="s">
        <v>1039</v>
      </c>
      <c r="V28" s="1543" t="s">
        <v>1565</v>
      </c>
      <c r="W28" s="1612" t="s">
        <v>1564</v>
      </c>
      <c r="X28" s="1611" t="s">
        <v>983</v>
      </c>
      <c r="Y28" s="1614" t="s">
        <v>2148</v>
      </c>
      <c r="Z28" s="1617">
        <v>64192884</v>
      </c>
    </row>
    <row r="29" spans="1:26" s="1539" customFormat="1" ht="39.950000000000003" customHeight="1" x14ac:dyDescent="0.2">
      <c r="A29" s="1577" t="s">
        <v>1850</v>
      </c>
      <c r="B29" s="1544" t="s">
        <v>324</v>
      </c>
      <c r="C29" s="1553" t="s">
        <v>192</v>
      </c>
      <c r="D29" s="1558">
        <v>100000000</v>
      </c>
      <c r="E29" s="1555" t="s">
        <v>193</v>
      </c>
      <c r="F29" s="1553" t="s">
        <v>309</v>
      </c>
      <c r="G29" s="1555" t="s">
        <v>65</v>
      </c>
      <c r="H29" s="1555" t="s">
        <v>193</v>
      </c>
      <c r="I29" s="1555" t="s">
        <v>4</v>
      </c>
      <c r="J29" s="1555" t="s">
        <v>4</v>
      </c>
      <c r="K29" s="1556" t="s">
        <v>5</v>
      </c>
      <c r="L29" s="1555"/>
      <c r="M29" s="1555" t="s">
        <v>6</v>
      </c>
      <c r="N29" s="1555" t="s">
        <v>15</v>
      </c>
      <c r="O29" s="1540" t="s">
        <v>1237</v>
      </c>
      <c r="P29" s="1545" t="s">
        <v>1043</v>
      </c>
      <c r="Q29" s="1543" t="s">
        <v>1259</v>
      </c>
      <c r="R29" s="1560" t="s">
        <v>1154</v>
      </c>
      <c r="S29" s="1561"/>
      <c r="T29" s="1541" t="s">
        <v>1569</v>
      </c>
      <c r="U29" s="1545" t="s">
        <v>1043</v>
      </c>
      <c r="V29" s="1548" t="s">
        <v>1851</v>
      </c>
      <c r="W29" s="1612" t="s">
        <v>1569</v>
      </c>
      <c r="X29" s="1611" t="s">
        <v>990</v>
      </c>
      <c r="Y29" s="1618" t="s">
        <v>1851</v>
      </c>
      <c r="Z29" s="1619"/>
    </row>
    <row r="30" spans="1:26" s="1539" customFormat="1" ht="39.950000000000003" customHeight="1" x14ac:dyDescent="0.2">
      <c r="A30" s="1577" t="s">
        <v>325</v>
      </c>
      <c r="B30" s="1544" t="s">
        <v>326</v>
      </c>
      <c r="C30" s="1553" t="s">
        <v>192</v>
      </c>
      <c r="D30" s="1558">
        <v>182000000</v>
      </c>
      <c r="E30" s="1555" t="s">
        <v>193</v>
      </c>
      <c r="F30" s="1553" t="s">
        <v>327</v>
      </c>
      <c r="G30" s="1555" t="s">
        <v>65</v>
      </c>
      <c r="H30" s="1555" t="s">
        <v>193</v>
      </c>
      <c r="I30" s="1555" t="s">
        <v>7</v>
      </c>
      <c r="J30" s="1555" t="s">
        <v>193</v>
      </c>
      <c r="K30" s="1555" t="s">
        <v>7</v>
      </c>
      <c r="L30" s="1578"/>
      <c r="M30" s="1555" t="s">
        <v>7</v>
      </c>
      <c r="N30" s="1555" t="s">
        <v>15</v>
      </c>
      <c r="O30" s="1540"/>
      <c r="P30" s="1545" t="s">
        <v>193</v>
      </c>
      <c r="Q30" s="1543"/>
      <c r="R30" s="1557"/>
      <c r="S30" s="1550"/>
      <c r="T30" s="1541" t="s">
        <v>1566</v>
      </c>
      <c r="U30" s="1545" t="s">
        <v>1039</v>
      </c>
      <c r="V30" s="1543"/>
      <c r="W30" s="1612" t="s">
        <v>1566</v>
      </c>
      <c r="X30" s="1611" t="s">
        <v>983</v>
      </c>
      <c r="Y30" s="1614" t="s">
        <v>2143</v>
      </c>
      <c r="Z30" s="1620">
        <v>138024000</v>
      </c>
    </row>
    <row r="31" spans="1:26" s="1539" customFormat="1" ht="39.950000000000003" customHeight="1" x14ac:dyDescent="0.2">
      <c r="A31" s="1577" t="s">
        <v>328</v>
      </c>
      <c r="B31" s="1544" t="s">
        <v>329</v>
      </c>
      <c r="C31" s="1553" t="s">
        <v>192</v>
      </c>
      <c r="D31" s="1558">
        <v>108000000</v>
      </c>
      <c r="E31" s="1555" t="s">
        <v>193</v>
      </c>
      <c r="F31" s="1553" t="s">
        <v>327</v>
      </c>
      <c r="G31" s="1555" t="s">
        <v>65</v>
      </c>
      <c r="H31" s="1555" t="s">
        <v>193</v>
      </c>
      <c r="I31" s="1555" t="s">
        <v>7</v>
      </c>
      <c r="J31" s="1555" t="s">
        <v>193</v>
      </c>
      <c r="K31" s="1555" t="s">
        <v>7</v>
      </c>
      <c r="L31" s="1578"/>
      <c r="M31" s="1555" t="s">
        <v>7</v>
      </c>
      <c r="N31" s="1555" t="s">
        <v>15</v>
      </c>
      <c r="O31" s="1540"/>
      <c r="P31" s="1545" t="s">
        <v>193</v>
      </c>
      <c r="Q31" s="1543"/>
      <c r="R31" s="1557"/>
      <c r="S31" s="1550"/>
      <c r="T31" s="1541" t="s">
        <v>1567</v>
      </c>
      <c r="U31" s="1545" t="s">
        <v>1039</v>
      </c>
      <c r="V31" s="1543"/>
      <c r="W31" s="1612" t="s">
        <v>1567</v>
      </c>
      <c r="X31" s="1611" t="s">
        <v>983</v>
      </c>
      <c r="Y31" s="1614" t="s">
        <v>2143</v>
      </c>
      <c r="Z31" s="1619"/>
    </row>
    <row r="32" spans="1:26" s="1539" customFormat="1" ht="39.950000000000003" customHeight="1" x14ac:dyDescent="0.2">
      <c r="A32" s="1552" t="s">
        <v>1155</v>
      </c>
      <c r="B32" s="1544" t="s">
        <v>331</v>
      </c>
      <c r="C32" s="1553" t="s">
        <v>192</v>
      </c>
      <c r="D32" s="1558">
        <v>70000000</v>
      </c>
      <c r="E32" s="1555" t="s">
        <v>193</v>
      </c>
      <c r="F32" s="1553" t="s">
        <v>327</v>
      </c>
      <c r="G32" s="1555" t="s">
        <v>65</v>
      </c>
      <c r="H32" s="1555" t="s">
        <v>193</v>
      </c>
      <c r="I32" s="1555" t="s">
        <v>6</v>
      </c>
      <c r="J32" s="1555" t="s">
        <v>193</v>
      </c>
      <c r="K32" s="1556" t="s">
        <v>6</v>
      </c>
      <c r="L32" s="1578"/>
      <c r="M32" s="1555" t="s">
        <v>6</v>
      </c>
      <c r="N32" s="1555" t="s">
        <v>15</v>
      </c>
      <c r="O32" s="1540" t="s">
        <v>1156</v>
      </c>
      <c r="P32" s="1545" t="s">
        <v>1039</v>
      </c>
      <c r="Q32" s="1543" t="s">
        <v>1258</v>
      </c>
      <c r="R32" s="1560" t="s">
        <v>1157</v>
      </c>
      <c r="S32" s="1561" t="s">
        <v>1158</v>
      </c>
      <c r="T32" s="1541" t="s">
        <v>1568</v>
      </c>
      <c r="U32" s="1545" t="s">
        <v>1039</v>
      </c>
      <c r="V32" s="1543"/>
      <c r="W32" s="1612" t="s">
        <v>1568</v>
      </c>
      <c r="X32" s="1611" t="s">
        <v>983</v>
      </c>
      <c r="Y32" s="1614" t="s">
        <v>2143</v>
      </c>
      <c r="Z32" s="1619"/>
    </row>
    <row r="33" spans="1:26" s="1539" customFormat="1" ht="39.950000000000003" customHeight="1" x14ac:dyDescent="0.2">
      <c r="A33" s="1577" t="s">
        <v>325</v>
      </c>
      <c r="B33" s="1544" t="s">
        <v>332</v>
      </c>
      <c r="C33" s="1553" t="s">
        <v>192</v>
      </c>
      <c r="D33" s="1554">
        <v>500000000</v>
      </c>
      <c r="E33" s="1555" t="s">
        <v>193</v>
      </c>
      <c r="F33" s="1553" t="s">
        <v>327</v>
      </c>
      <c r="G33" s="1555" t="s">
        <v>65</v>
      </c>
      <c r="H33" s="1555" t="s">
        <v>193</v>
      </c>
      <c r="I33" s="1555" t="s">
        <v>7</v>
      </c>
      <c r="J33" s="1555" t="s">
        <v>193</v>
      </c>
      <c r="K33" s="1555" t="s">
        <v>7</v>
      </c>
      <c r="L33" s="1578"/>
      <c r="M33" s="1555" t="s">
        <v>7</v>
      </c>
      <c r="N33" s="1555" t="s">
        <v>15</v>
      </c>
      <c r="O33" s="1540" t="s">
        <v>1159</v>
      </c>
      <c r="P33" s="1545" t="s">
        <v>193</v>
      </c>
      <c r="Q33" s="1543"/>
      <c r="R33" s="1557"/>
      <c r="S33" s="1550"/>
      <c r="T33" s="1540" t="s">
        <v>1852</v>
      </c>
      <c r="U33" s="1545" t="s">
        <v>193</v>
      </c>
      <c r="V33" s="1543"/>
      <c r="W33" s="1610" t="s">
        <v>1852</v>
      </c>
      <c r="X33" s="1611" t="s">
        <v>193</v>
      </c>
      <c r="Y33" s="1614" t="s">
        <v>2149</v>
      </c>
      <c r="Z33" s="1620">
        <v>551423350</v>
      </c>
    </row>
    <row r="34" spans="1:26" s="1539" customFormat="1" ht="39.950000000000003" customHeight="1" x14ac:dyDescent="0.2">
      <c r="A34" s="1577" t="s">
        <v>316</v>
      </c>
      <c r="B34" s="1544" t="s">
        <v>1535</v>
      </c>
      <c r="C34" s="1553" t="s">
        <v>192</v>
      </c>
      <c r="D34" s="1554">
        <v>1500000000</v>
      </c>
      <c r="E34" s="1555" t="s">
        <v>193</v>
      </c>
      <c r="F34" s="1553" t="s">
        <v>327</v>
      </c>
      <c r="G34" s="1555" t="s">
        <v>65</v>
      </c>
      <c r="H34" s="1555" t="s">
        <v>193</v>
      </c>
      <c r="I34" s="1555" t="s">
        <v>8</v>
      </c>
      <c r="J34" s="1555" t="s">
        <v>193</v>
      </c>
      <c r="K34" s="1555" t="s">
        <v>8</v>
      </c>
      <c r="L34" s="1578"/>
      <c r="M34" s="1555" t="s">
        <v>8</v>
      </c>
      <c r="N34" s="1555" t="s">
        <v>15</v>
      </c>
      <c r="O34" s="1540"/>
      <c r="P34" s="1545" t="s">
        <v>193</v>
      </c>
      <c r="Q34" s="1543"/>
      <c r="R34" s="1557"/>
      <c r="S34" s="1550"/>
      <c r="T34" s="1541" t="s">
        <v>1853</v>
      </c>
      <c r="U34" s="1545"/>
      <c r="V34" s="1543" t="s">
        <v>1570</v>
      </c>
      <c r="W34" s="1612" t="s">
        <v>1853</v>
      </c>
      <c r="X34" s="1611" t="s">
        <v>983</v>
      </c>
      <c r="Y34" s="1614" t="s">
        <v>2150</v>
      </c>
      <c r="Z34" s="1621">
        <v>1493884560</v>
      </c>
    </row>
    <row r="35" spans="1:26" s="1539" customFormat="1" ht="39.950000000000003" customHeight="1" x14ac:dyDescent="0.2">
      <c r="A35" s="1577" t="s">
        <v>1146</v>
      </c>
      <c r="B35" s="1544" t="s">
        <v>1536</v>
      </c>
      <c r="C35" s="1553" t="s">
        <v>192</v>
      </c>
      <c r="D35" s="1554">
        <v>1600000000</v>
      </c>
      <c r="E35" s="1555" t="s">
        <v>193</v>
      </c>
      <c r="F35" s="1553" t="s">
        <v>327</v>
      </c>
      <c r="G35" s="1555" t="s">
        <v>65</v>
      </c>
      <c r="H35" s="1555" t="s">
        <v>193</v>
      </c>
      <c r="I35" s="1556" t="s">
        <v>6</v>
      </c>
      <c r="J35" s="1555" t="s">
        <v>193</v>
      </c>
      <c r="K35" s="1555" t="s">
        <v>7</v>
      </c>
      <c r="L35" s="1578"/>
      <c r="M35" s="1555" t="s">
        <v>8</v>
      </c>
      <c r="N35" s="1555" t="s">
        <v>15</v>
      </c>
      <c r="O35" s="1540" t="s">
        <v>1238</v>
      </c>
      <c r="P35" s="1545" t="s">
        <v>1043</v>
      </c>
      <c r="Q35" s="1543" t="s">
        <v>1259</v>
      </c>
      <c r="R35" s="1557"/>
      <c r="S35" s="1550"/>
      <c r="T35" s="1541"/>
      <c r="U35" s="1545" t="s">
        <v>1043</v>
      </c>
      <c r="V35" s="1543" t="s">
        <v>1571</v>
      </c>
      <c r="W35" s="1612"/>
      <c r="X35" s="1611"/>
      <c r="Y35" s="1614" t="s">
        <v>2151</v>
      </c>
      <c r="Z35"/>
    </row>
    <row r="36" spans="1:26" s="1539" customFormat="1" ht="39.950000000000003" customHeight="1" x14ac:dyDescent="0.2">
      <c r="A36" s="1577" t="s">
        <v>1146</v>
      </c>
      <c r="B36" s="1544" t="s">
        <v>1537</v>
      </c>
      <c r="C36" s="1553" t="s">
        <v>192</v>
      </c>
      <c r="D36" s="1554">
        <v>130000000</v>
      </c>
      <c r="E36" s="1555" t="s">
        <v>193</v>
      </c>
      <c r="F36" s="1553" t="s">
        <v>327</v>
      </c>
      <c r="G36" s="1555" t="s">
        <v>65</v>
      </c>
      <c r="H36" s="1555" t="s">
        <v>193</v>
      </c>
      <c r="I36" s="1556" t="s">
        <v>5</v>
      </c>
      <c r="J36" s="1555" t="s">
        <v>193</v>
      </c>
      <c r="K36" s="1555" t="s">
        <v>7</v>
      </c>
      <c r="L36" s="1578"/>
      <c r="M36" s="1555" t="s">
        <v>8</v>
      </c>
      <c r="N36" s="1555" t="s">
        <v>15</v>
      </c>
      <c r="O36" s="1540" t="s">
        <v>1245</v>
      </c>
      <c r="P36" s="1545" t="s">
        <v>1043</v>
      </c>
      <c r="Q36" s="1543" t="s">
        <v>1259</v>
      </c>
      <c r="R36" s="1557"/>
      <c r="S36" s="1550"/>
      <c r="T36" s="1540"/>
      <c r="U36" s="1545" t="s">
        <v>1043</v>
      </c>
      <c r="V36" s="1543"/>
      <c r="W36" s="1610"/>
      <c r="X36" s="1611"/>
      <c r="Y36" s="1614"/>
      <c r="Z36"/>
    </row>
    <row r="37" spans="1:26" s="1539" customFormat="1" ht="39.950000000000003" customHeight="1" x14ac:dyDescent="0.2">
      <c r="A37" s="1577" t="s">
        <v>1146</v>
      </c>
      <c r="B37" s="1544" t="s">
        <v>1538</v>
      </c>
      <c r="C37" s="1553" t="s">
        <v>192</v>
      </c>
      <c r="D37" s="1554">
        <v>526600000</v>
      </c>
      <c r="E37" s="1555" t="s">
        <v>193</v>
      </c>
      <c r="F37" s="1553" t="s">
        <v>327</v>
      </c>
      <c r="G37" s="1555" t="s">
        <v>65</v>
      </c>
      <c r="H37" s="1555" t="s">
        <v>193</v>
      </c>
      <c r="I37" s="1556" t="s">
        <v>5</v>
      </c>
      <c r="J37" s="1555" t="s">
        <v>193</v>
      </c>
      <c r="K37" s="1555" t="s">
        <v>7</v>
      </c>
      <c r="L37" s="1578"/>
      <c r="M37" s="1555" t="s">
        <v>5</v>
      </c>
      <c r="N37" s="1555" t="s">
        <v>8</v>
      </c>
      <c r="O37" s="1540" t="s">
        <v>1242</v>
      </c>
      <c r="P37" s="1545" t="s">
        <v>1039</v>
      </c>
      <c r="Q37" s="1543" t="s">
        <v>1246</v>
      </c>
      <c r="R37" s="1557"/>
      <c r="S37" s="1550" t="s">
        <v>1246</v>
      </c>
      <c r="T37" s="1540"/>
      <c r="U37" s="1545" t="s">
        <v>1039</v>
      </c>
      <c r="V37" s="1543"/>
      <c r="W37" s="1610" t="s">
        <v>2152</v>
      </c>
      <c r="X37" s="1611" t="s">
        <v>983</v>
      </c>
      <c r="Y37" s="1614" t="s">
        <v>2143</v>
      </c>
      <c r="Z37" s="1616">
        <f>421252100+65820640</f>
        <v>487072740</v>
      </c>
    </row>
    <row r="38" spans="1:26" s="1539" customFormat="1" ht="39.950000000000003" customHeight="1" x14ac:dyDescent="0.2">
      <c r="A38" s="1577"/>
      <c r="B38" s="1544"/>
      <c r="C38" s="1544"/>
      <c r="D38" s="1554"/>
      <c r="E38" s="1555"/>
      <c r="F38" s="1553"/>
      <c r="G38" s="1555"/>
      <c r="H38" s="1555"/>
      <c r="I38" s="1555"/>
      <c r="J38" s="1555"/>
      <c r="K38" s="1555"/>
      <c r="L38" s="1578"/>
      <c r="M38" s="1555"/>
      <c r="N38" s="1555"/>
      <c r="O38" s="1540"/>
      <c r="P38" s="1545"/>
      <c r="Q38" s="1543"/>
      <c r="R38" s="1557"/>
      <c r="S38" s="1550"/>
      <c r="T38" s="1540"/>
      <c r="U38" s="1545"/>
      <c r="V38" s="1543"/>
      <c r="W38" s="1610"/>
      <c r="X38" s="1611"/>
      <c r="Y38" s="1614"/>
      <c r="Z38"/>
    </row>
    <row r="39" spans="1:26" s="1539" customFormat="1" ht="39.950000000000003" customHeight="1" x14ac:dyDescent="0.2">
      <c r="A39" s="1564" t="s">
        <v>271</v>
      </c>
      <c r="B39" s="1565" t="s">
        <v>1522</v>
      </c>
      <c r="C39" s="1566"/>
      <c r="D39" s="1567">
        <f>SUM(D40:D48)</f>
        <v>4987000000</v>
      </c>
      <c r="E39" s="1568"/>
      <c r="F39" s="1569"/>
      <c r="G39" s="1569"/>
      <c r="H39" s="1569"/>
      <c r="I39" s="1569"/>
      <c r="J39" s="1570"/>
      <c r="K39" s="1570"/>
      <c r="L39" s="1570"/>
      <c r="M39" s="1571"/>
      <c r="N39" s="1569"/>
      <c r="O39" s="1542"/>
      <c r="P39" s="1572"/>
      <c r="Q39" s="1547"/>
      <c r="R39" s="1573"/>
      <c r="S39" s="1574"/>
      <c r="T39" s="1542"/>
      <c r="U39" s="1572"/>
      <c r="V39" s="1547"/>
      <c r="W39" s="968"/>
      <c r="X39" s="951"/>
      <c r="Y39" s="1036"/>
      <c r="Z39"/>
    </row>
    <row r="40" spans="1:26" s="1539" customFormat="1" ht="39.950000000000003" customHeight="1" x14ac:dyDescent="0.2">
      <c r="A40" s="1579" t="s">
        <v>259</v>
      </c>
      <c r="B40" s="1544" t="s">
        <v>260</v>
      </c>
      <c r="C40" s="1553" t="s">
        <v>261</v>
      </c>
      <c r="D40" s="1554">
        <v>1500000000</v>
      </c>
      <c r="E40" s="1555" t="s">
        <v>193</v>
      </c>
      <c r="F40" s="1553" t="s">
        <v>262</v>
      </c>
      <c r="G40" s="1555" t="s">
        <v>65</v>
      </c>
      <c r="H40" s="1555" t="s">
        <v>193</v>
      </c>
      <c r="I40" s="1556" t="s">
        <v>5</v>
      </c>
      <c r="J40" s="1555" t="s">
        <v>6</v>
      </c>
      <c r="K40" s="1555" t="s">
        <v>9</v>
      </c>
      <c r="L40" s="1555" t="s">
        <v>9</v>
      </c>
      <c r="M40" s="1555" t="s">
        <v>10</v>
      </c>
      <c r="N40" s="1555" t="s">
        <v>15</v>
      </c>
      <c r="O40" s="1540" t="s">
        <v>1235</v>
      </c>
      <c r="P40" s="1545" t="s">
        <v>1043</v>
      </c>
      <c r="Q40" s="1543" t="s">
        <v>1259</v>
      </c>
      <c r="R40" s="1557"/>
      <c r="S40" s="1550"/>
      <c r="T40" s="1541" t="s">
        <v>1854</v>
      </c>
      <c r="U40" s="1545" t="s">
        <v>193</v>
      </c>
      <c r="V40" s="1543"/>
      <c r="W40" s="1612" t="s">
        <v>2153</v>
      </c>
      <c r="X40" s="1611" t="s">
        <v>193</v>
      </c>
      <c r="Y40" s="1996" t="s">
        <v>2154</v>
      </c>
      <c r="Z40"/>
    </row>
    <row r="41" spans="1:26" s="1539" customFormat="1" ht="39.950000000000003" customHeight="1" x14ac:dyDescent="0.2">
      <c r="A41" s="1579" t="s">
        <v>263</v>
      </c>
      <c r="B41" s="1544" t="s">
        <v>264</v>
      </c>
      <c r="C41" s="1553" t="s">
        <v>265</v>
      </c>
      <c r="D41" s="1554">
        <v>700000000</v>
      </c>
      <c r="E41" s="1555" t="s">
        <v>193</v>
      </c>
      <c r="F41" s="1553" t="s">
        <v>262</v>
      </c>
      <c r="G41" s="1555" t="s">
        <v>65</v>
      </c>
      <c r="H41" s="1555"/>
      <c r="I41" s="1556" t="s">
        <v>6</v>
      </c>
      <c r="J41" s="1555" t="s">
        <v>6</v>
      </c>
      <c r="K41" s="1555" t="s">
        <v>9</v>
      </c>
      <c r="L41" s="1555" t="s">
        <v>10</v>
      </c>
      <c r="M41" s="1555" t="s">
        <v>10</v>
      </c>
      <c r="N41" s="1555" t="s">
        <v>15</v>
      </c>
      <c r="O41" s="1540"/>
      <c r="P41" s="1545" t="s">
        <v>1043</v>
      </c>
      <c r="Q41" s="1543" t="s">
        <v>1259</v>
      </c>
      <c r="R41" s="1557"/>
      <c r="S41" s="1550"/>
      <c r="T41" s="2009" t="s">
        <v>1573</v>
      </c>
      <c r="U41" s="1545" t="s">
        <v>1043</v>
      </c>
      <c r="V41" s="1543"/>
      <c r="W41" s="1612" t="s">
        <v>1856</v>
      </c>
      <c r="X41" s="1611" t="s">
        <v>193</v>
      </c>
      <c r="Y41" s="1999"/>
      <c r="Z41"/>
    </row>
    <row r="42" spans="1:26" s="1539" customFormat="1" ht="39.950000000000003" customHeight="1" x14ac:dyDescent="0.2">
      <c r="A42" s="1579" t="s">
        <v>263</v>
      </c>
      <c r="B42" s="1544" t="s">
        <v>266</v>
      </c>
      <c r="C42" s="1553" t="s">
        <v>265</v>
      </c>
      <c r="D42" s="1554">
        <v>800000000</v>
      </c>
      <c r="E42" s="1555" t="s">
        <v>193</v>
      </c>
      <c r="F42" s="1553" t="s">
        <v>262</v>
      </c>
      <c r="G42" s="1555" t="s">
        <v>65</v>
      </c>
      <c r="H42" s="1555" t="s">
        <v>193</v>
      </c>
      <c r="I42" s="1556" t="s">
        <v>6</v>
      </c>
      <c r="J42" s="1555" t="s">
        <v>6</v>
      </c>
      <c r="K42" s="1555" t="s">
        <v>9</v>
      </c>
      <c r="L42" s="1555" t="s">
        <v>10</v>
      </c>
      <c r="M42" s="1555" t="s">
        <v>10</v>
      </c>
      <c r="N42" s="1555" t="s">
        <v>15</v>
      </c>
      <c r="O42" s="1540"/>
      <c r="P42" s="1545" t="s">
        <v>1043</v>
      </c>
      <c r="Q42" s="1543" t="s">
        <v>1259</v>
      </c>
      <c r="R42" s="1557"/>
      <c r="S42" s="1550"/>
      <c r="T42" s="2010"/>
      <c r="U42" s="1545" t="s">
        <v>1043</v>
      </c>
      <c r="V42" s="1543"/>
      <c r="W42" s="1612" t="s">
        <v>1856</v>
      </c>
      <c r="X42" s="1611" t="s">
        <v>193</v>
      </c>
      <c r="Y42" s="1999"/>
      <c r="Z42"/>
    </row>
    <row r="43" spans="1:26" s="1539" customFormat="1" ht="39.950000000000003" customHeight="1" x14ac:dyDescent="0.2">
      <c r="A43" s="1579" t="s">
        <v>263</v>
      </c>
      <c r="B43" s="1544" t="s">
        <v>267</v>
      </c>
      <c r="C43" s="1553" t="s">
        <v>63</v>
      </c>
      <c r="D43" s="1554">
        <v>537000000</v>
      </c>
      <c r="E43" s="1555" t="s">
        <v>193</v>
      </c>
      <c r="F43" s="1553" t="s">
        <v>262</v>
      </c>
      <c r="G43" s="1555" t="s">
        <v>65</v>
      </c>
      <c r="H43" s="1555" t="s">
        <v>193</v>
      </c>
      <c r="I43" s="1556" t="s">
        <v>6</v>
      </c>
      <c r="J43" s="1555" t="s">
        <v>6</v>
      </c>
      <c r="K43" s="1555" t="s">
        <v>9</v>
      </c>
      <c r="L43" s="1555" t="s">
        <v>10</v>
      </c>
      <c r="M43" s="1555" t="s">
        <v>10</v>
      </c>
      <c r="N43" s="1555" t="s">
        <v>15</v>
      </c>
      <c r="O43" s="1540"/>
      <c r="P43" s="1545" t="s">
        <v>1043</v>
      </c>
      <c r="Q43" s="1543" t="s">
        <v>1259</v>
      </c>
      <c r="R43" s="1557"/>
      <c r="S43" s="1550"/>
      <c r="T43" s="1541" t="s">
        <v>1574</v>
      </c>
      <c r="U43" s="1545" t="s">
        <v>1043</v>
      </c>
      <c r="V43" s="1543" t="s">
        <v>1855</v>
      </c>
      <c r="W43" s="1613" t="s">
        <v>2155</v>
      </c>
      <c r="X43" s="1611" t="s">
        <v>990</v>
      </c>
      <c r="Y43" s="1999"/>
      <c r="Z43"/>
    </row>
    <row r="44" spans="1:26" s="1539" customFormat="1" ht="39.950000000000003" customHeight="1" x14ac:dyDescent="0.2">
      <c r="A44" s="1579" t="s">
        <v>263</v>
      </c>
      <c r="B44" s="1544" t="s">
        <v>268</v>
      </c>
      <c r="C44" s="1553" t="s">
        <v>230</v>
      </c>
      <c r="D44" s="1554">
        <v>600000000</v>
      </c>
      <c r="E44" s="1580" t="s">
        <v>193</v>
      </c>
      <c r="F44" s="1553" t="s">
        <v>269</v>
      </c>
      <c r="G44" s="1555" t="s">
        <v>65</v>
      </c>
      <c r="H44" s="1555" t="s">
        <v>193</v>
      </c>
      <c r="I44" s="1556" t="s">
        <v>6</v>
      </c>
      <c r="J44" s="1555" t="s">
        <v>6</v>
      </c>
      <c r="K44" s="1555" t="s">
        <v>9</v>
      </c>
      <c r="L44" s="1555" t="s">
        <v>10</v>
      </c>
      <c r="M44" s="1555" t="s">
        <v>10</v>
      </c>
      <c r="N44" s="1555" t="s">
        <v>15</v>
      </c>
      <c r="O44" s="1540" t="s">
        <v>1235</v>
      </c>
      <c r="P44" s="1545" t="s">
        <v>1043</v>
      </c>
      <c r="Q44" s="1543" t="s">
        <v>1259</v>
      </c>
      <c r="R44" s="1557"/>
      <c r="S44" s="1550"/>
      <c r="T44" s="1541" t="s">
        <v>1856</v>
      </c>
      <c r="U44" s="1545" t="s">
        <v>193</v>
      </c>
      <c r="V44" s="1543" t="s">
        <v>1857</v>
      </c>
      <c r="W44" s="1612" t="s">
        <v>1856</v>
      </c>
      <c r="X44" s="1611" t="s">
        <v>193</v>
      </c>
      <c r="Y44" s="1999"/>
      <c r="Z44"/>
    </row>
    <row r="45" spans="1:26" s="1539" customFormat="1" ht="39.950000000000003" customHeight="1" x14ac:dyDescent="0.2">
      <c r="A45" s="1579" t="s">
        <v>263</v>
      </c>
      <c r="B45" s="1544" t="s">
        <v>270</v>
      </c>
      <c r="C45" s="1553" t="s">
        <v>230</v>
      </c>
      <c r="D45" s="1554">
        <v>600000000</v>
      </c>
      <c r="E45" s="1580" t="s">
        <v>193</v>
      </c>
      <c r="F45" s="1553" t="s">
        <v>193</v>
      </c>
      <c r="G45" s="1555" t="s">
        <v>65</v>
      </c>
      <c r="H45" s="1555" t="s">
        <v>193</v>
      </c>
      <c r="I45" s="1556" t="s">
        <v>6</v>
      </c>
      <c r="J45" s="1555" t="s">
        <v>6</v>
      </c>
      <c r="K45" s="1555" t="s">
        <v>9</v>
      </c>
      <c r="L45" s="1555" t="s">
        <v>10</v>
      </c>
      <c r="M45" s="1555" t="s">
        <v>10</v>
      </c>
      <c r="N45" s="1555" t="s">
        <v>15</v>
      </c>
      <c r="O45" s="1540" t="s">
        <v>1235</v>
      </c>
      <c r="P45" s="1545" t="s">
        <v>1043</v>
      </c>
      <c r="Q45" s="1543" t="s">
        <v>1259</v>
      </c>
      <c r="R45" s="1557"/>
      <c r="S45" s="1550"/>
      <c r="T45" s="1541" t="s">
        <v>1856</v>
      </c>
      <c r="U45" s="1545" t="s">
        <v>193</v>
      </c>
      <c r="V45" s="1543"/>
      <c r="W45" s="1612" t="s">
        <v>1856</v>
      </c>
      <c r="X45" s="1611" t="s">
        <v>193</v>
      </c>
      <c r="Y45" s="1999"/>
      <c r="Z45"/>
    </row>
    <row r="46" spans="1:26" s="1539" customFormat="1" ht="39.950000000000003" customHeight="1" x14ac:dyDescent="0.2">
      <c r="A46" s="1577" t="s">
        <v>271</v>
      </c>
      <c r="B46" s="1544" t="s">
        <v>272</v>
      </c>
      <c r="C46" s="1553"/>
      <c r="D46" s="1554">
        <v>60000000</v>
      </c>
      <c r="E46" s="1555" t="s">
        <v>193</v>
      </c>
      <c r="F46" s="1555" t="s">
        <v>193</v>
      </c>
      <c r="G46" s="1555"/>
      <c r="H46" s="1555" t="s">
        <v>193</v>
      </c>
      <c r="I46" s="1555"/>
      <c r="J46" s="1555"/>
      <c r="K46" s="1555" t="s">
        <v>193</v>
      </c>
      <c r="L46" s="1555"/>
      <c r="M46" s="1555"/>
      <c r="N46" s="1555"/>
      <c r="O46" s="1540"/>
      <c r="P46" s="2000" t="s">
        <v>193</v>
      </c>
      <c r="Q46" s="2001" t="s">
        <v>1113</v>
      </c>
      <c r="R46" s="1557"/>
      <c r="S46" s="1550"/>
      <c r="T46" s="1540"/>
      <c r="U46" s="2000" t="s">
        <v>193</v>
      </c>
      <c r="V46" s="2001" t="s">
        <v>1858</v>
      </c>
      <c r="W46" s="1610"/>
      <c r="X46" s="1995" t="s">
        <v>193</v>
      </c>
      <c r="Y46" s="1999"/>
      <c r="Z46"/>
    </row>
    <row r="47" spans="1:26" s="1539" customFormat="1" ht="39.950000000000003" customHeight="1" x14ac:dyDescent="0.2">
      <c r="A47" s="1577" t="s">
        <v>271</v>
      </c>
      <c r="B47" s="1544" t="s">
        <v>273</v>
      </c>
      <c r="C47" s="1553"/>
      <c r="D47" s="1554">
        <v>150000000</v>
      </c>
      <c r="E47" s="1555" t="s">
        <v>193</v>
      </c>
      <c r="F47" s="1555" t="s">
        <v>193</v>
      </c>
      <c r="G47" s="1555"/>
      <c r="H47" s="1555" t="s">
        <v>193</v>
      </c>
      <c r="I47" s="1555"/>
      <c r="J47" s="1555"/>
      <c r="K47" s="1555" t="s">
        <v>193</v>
      </c>
      <c r="L47" s="1555"/>
      <c r="M47" s="1555"/>
      <c r="N47" s="1555"/>
      <c r="O47" s="1540"/>
      <c r="P47" s="2000"/>
      <c r="Q47" s="2001"/>
      <c r="R47" s="1557"/>
      <c r="S47" s="1550"/>
      <c r="T47" s="1540"/>
      <c r="U47" s="2000"/>
      <c r="V47" s="2001"/>
      <c r="W47" s="1610"/>
      <c r="X47" s="1995"/>
      <c r="Y47" s="1999"/>
      <c r="Z47"/>
    </row>
    <row r="48" spans="1:26" s="1539" customFormat="1" ht="39.950000000000003" customHeight="1" x14ac:dyDescent="0.2">
      <c r="A48" s="1577" t="s">
        <v>271</v>
      </c>
      <c r="B48" s="1544" t="s">
        <v>274</v>
      </c>
      <c r="C48" s="1553"/>
      <c r="D48" s="1554">
        <v>40000000</v>
      </c>
      <c r="E48" s="1555" t="s">
        <v>193</v>
      </c>
      <c r="F48" s="1555" t="s">
        <v>193</v>
      </c>
      <c r="G48" s="1555"/>
      <c r="H48" s="1555" t="s">
        <v>193</v>
      </c>
      <c r="I48" s="1555"/>
      <c r="J48" s="1555"/>
      <c r="K48" s="1555" t="s">
        <v>193</v>
      </c>
      <c r="L48" s="1555"/>
      <c r="M48" s="1555"/>
      <c r="N48" s="1555"/>
      <c r="O48" s="1540"/>
      <c r="P48" s="2000"/>
      <c r="Q48" s="2001"/>
      <c r="R48" s="1557"/>
      <c r="S48" s="1550"/>
      <c r="T48" s="1540"/>
      <c r="U48" s="2000"/>
      <c r="V48" s="2001"/>
      <c r="W48" s="1610"/>
      <c r="X48" s="1995"/>
      <c r="Y48" s="1997"/>
      <c r="Z48"/>
    </row>
    <row r="49" spans="1:26" s="1539" customFormat="1" ht="39.950000000000003" customHeight="1" x14ac:dyDescent="0.2">
      <c r="A49" s="1564" t="s">
        <v>1523</v>
      </c>
      <c r="B49" s="1565" t="s">
        <v>1524</v>
      </c>
      <c r="C49" s="1566"/>
      <c r="D49" s="1567">
        <f>SUM(D50:D52)</f>
        <v>12000000000</v>
      </c>
      <c r="E49" s="1568"/>
      <c r="F49" s="1569"/>
      <c r="G49" s="1569"/>
      <c r="H49" s="1569"/>
      <c r="I49" s="1569"/>
      <c r="J49" s="1570"/>
      <c r="K49" s="1570"/>
      <c r="L49" s="1570"/>
      <c r="M49" s="1571"/>
      <c r="N49" s="1569"/>
      <c r="O49" s="1542"/>
      <c r="P49" s="1572"/>
      <c r="Q49" s="1547"/>
      <c r="R49" s="1573"/>
      <c r="S49" s="1574"/>
      <c r="T49" s="1542"/>
      <c r="U49" s="1572"/>
      <c r="V49" s="1547"/>
      <c r="W49" s="968"/>
      <c r="X49" s="951"/>
      <c r="Y49" s="1036"/>
      <c r="Z49"/>
    </row>
    <row r="50" spans="1:26" s="1539" customFormat="1" ht="39.950000000000003" customHeight="1" x14ac:dyDescent="0.2">
      <c r="A50" s="1552" t="s">
        <v>228</v>
      </c>
      <c r="B50" s="1544" t="s">
        <v>232</v>
      </c>
      <c r="C50" s="1553" t="s">
        <v>230</v>
      </c>
      <c r="D50" s="1554">
        <v>5000000000</v>
      </c>
      <c r="E50" s="1555" t="s">
        <v>193</v>
      </c>
      <c r="F50" s="1555" t="s">
        <v>231</v>
      </c>
      <c r="G50" s="1555" t="s">
        <v>65</v>
      </c>
      <c r="H50" s="1555" t="s">
        <v>193</v>
      </c>
      <c r="I50" s="1556" t="s">
        <v>6</v>
      </c>
      <c r="J50" s="1555" t="s">
        <v>7</v>
      </c>
      <c r="K50" s="1555" t="s">
        <v>11</v>
      </c>
      <c r="L50" s="1555" t="s">
        <v>12</v>
      </c>
      <c r="M50" s="1555" t="s">
        <v>12</v>
      </c>
      <c r="N50" s="1555" t="s">
        <v>15</v>
      </c>
      <c r="O50" s="1544" t="s">
        <v>1161</v>
      </c>
      <c r="P50" s="1545" t="s">
        <v>193</v>
      </c>
      <c r="Q50" s="1543"/>
      <c r="R50" s="1557"/>
      <c r="S50" s="1550"/>
      <c r="T50" s="1544" t="s">
        <v>1575</v>
      </c>
      <c r="U50" s="1545" t="s">
        <v>193</v>
      </c>
      <c r="V50" s="1543"/>
      <c r="W50" s="1622" t="s">
        <v>1575</v>
      </c>
      <c r="X50" s="1611" t="s">
        <v>193</v>
      </c>
      <c r="Y50" s="1614"/>
      <c r="Z50"/>
    </row>
    <row r="51" spans="1:26" s="1539" customFormat="1" ht="39.950000000000003" customHeight="1" x14ac:dyDescent="0.2">
      <c r="A51" s="1552" t="s">
        <v>233</v>
      </c>
      <c r="B51" s="1544" t="s">
        <v>234</v>
      </c>
      <c r="C51" s="1553" t="s">
        <v>230</v>
      </c>
      <c r="D51" s="1554">
        <v>5000000000</v>
      </c>
      <c r="E51" s="1555" t="s">
        <v>193</v>
      </c>
      <c r="F51" s="1555" t="s">
        <v>231</v>
      </c>
      <c r="G51" s="1555" t="s">
        <v>65</v>
      </c>
      <c r="H51" s="1555" t="s">
        <v>193</v>
      </c>
      <c r="I51" s="1556" t="s">
        <v>6</v>
      </c>
      <c r="J51" s="1555" t="s">
        <v>7</v>
      </c>
      <c r="K51" s="1555" t="s">
        <v>11</v>
      </c>
      <c r="L51" s="1555" t="s">
        <v>12</v>
      </c>
      <c r="M51" s="1555" t="s">
        <v>12</v>
      </c>
      <c r="N51" s="1555" t="s">
        <v>15</v>
      </c>
      <c r="O51" s="1544" t="s">
        <v>1162</v>
      </c>
      <c r="P51" s="1545" t="s">
        <v>193</v>
      </c>
      <c r="Q51" s="1543"/>
      <c r="R51" s="1557"/>
      <c r="S51" s="1550"/>
      <c r="T51" s="1544" t="s">
        <v>1576</v>
      </c>
      <c r="U51" s="1545" t="s">
        <v>193</v>
      </c>
      <c r="V51" s="1543"/>
      <c r="W51" s="1622" t="s">
        <v>1576</v>
      </c>
      <c r="X51" s="1611" t="s">
        <v>193</v>
      </c>
      <c r="Y51" s="1614"/>
      <c r="Z51"/>
    </row>
    <row r="52" spans="1:26" s="1539" customFormat="1" ht="33.75" x14ac:dyDescent="0.2">
      <c r="A52" s="1552" t="s">
        <v>228</v>
      </c>
      <c r="B52" s="1544" t="s">
        <v>229</v>
      </c>
      <c r="C52" s="1553" t="s">
        <v>230</v>
      </c>
      <c r="D52" s="1554">
        <v>2000000000</v>
      </c>
      <c r="E52" s="1555" t="s">
        <v>193</v>
      </c>
      <c r="F52" s="1555" t="s">
        <v>2006</v>
      </c>
      <c r="G52" s="1555" t="s">
        <v>65</v>
      </c>
      <c r="H52" s="1555" t="s">
        <v>193</v>
      </c>
      <c r="I52" s="1556" t="s">
        <v>6</v>
      </c>
      <c r="J52" s="1555" t="s">
        <v>7</v>
      </c>
      <c r="K52" s="1555" t="s">
        <v>11</v>
      </c>
      <c r="L52" s="1555" t="s">
        <v>12</v>
      </c>
      <c r="M52" s="1555" t="s">
        <v>12</v>
      </c>
      <c r="N52" s="1555" t="s">
        <v>15</v>
      </c>
      <c r="O52" s="1544" t="s">
        <v>1163</v>
      </c>
      <c r="P52" s="1545" t="s">
        <v>1039</v>
      </c>
      <c r="Q52" s="1543"/>
      <c r="R52" s="1557"/>
      <c r="S52" s="1550"/>
      <c r="T52" s="1541" t="s">
        <v>1577</v>
      </c>
      <c r="U52" s="1545" t="s">
        <v>1039</v>
      </c>
      <c r="V52" s="1543">
        <v>10166869553</v>
      </c>
      <c r="W52" s="1612" t="s">
        <v>2156</v>
      </c>
      <c r="X52" s="1611" t="s">
        <v>983</v>
      </c>
      <c r="Y52" s="1614"/>
      <c r="Z52"/>
    </row>
    <row r="53" spans="1:26" s="1539" customFormat="1" ht="39.950000000000003" customHeight="1" x14ac:dyDescent="0.2">
      <c r="A53" s="1564" t="s">
        <v>301</v>
      </c>
      <c r="B53" s="1565" t="s">
        <v>1525</v>
      </c>
      <c r="C53" s="1566"/>
      <c r="D53" s="1567">
        <f>SUM(D54:D58)</f>
        <v>3750000000</v>
      </c>
      <c r="E53" s="1568"/>
      <c r="F53" s="1569"/>
      <c r="G53" s="1569"/>
      <c r="H53" s="1569"/>
      <c r="I53" s="1569"/>
      <c r="J53" s="1570"/>
      <c r="K53" s="1570"/>
      <c r="L53" s="1570"/>
      <c r="M53" s="1571"/>
      <c r="N53" s="1569"/>
      <c r="O53" s="1542"/>
      <c r="P53" s="1572"/>
      <c r="Q53" s="1547"/>
      <c r="R53" s="1573"/>
      <c r="S53" s="1574"/>
      <c r="T53" s="1542"/>
      <c r="U53" s="1572"/>
      <c r="V53" s="1547"/>
      <c r="W53" s="968"/>
      <c r="X53" s="951"/>
      <c r="Y53" s="1036"/>
      <c r="Z53"/>
    </row>
    <row r="54" spans="1:26" s="1539" customFormat="1" ht="118.5" customHeight="1" x14ac:dyDescent="0.2">
      <c r="A54" s="1552" t="s">
        <v>685</v>
      </c>
      <c r="B54" s="1544" t="s">
        <v>684</v>
      </c>
      <c r="C54" s="1553" t="s">
        <v>192</v>
      </c>
      <c r="D54" s="1554">
        <f>794400000+56990</f>
        <v>794456990</v>
      </c>
      <c r="E54" s="1555" t="s">
        <v>193</v>
      </c>
      <c r="F54" s="1555" t="s">
        <v>309</v>
      </c>
      <c r="G54" s="1555" t="s">
        <v>65</v>
      </c>
      <c r="H54" s="1555" t="s">
        <v>193</v>
      </c>
      <c r="I54" s="1556" t="s">
        <v>6</v>
      </c>
      <c r="J54" s="1555" t="s">
        <v>6</v>
      </c>
      <c r="K54" s="1555" t="s">
        <v>9</v>
      </c>
      <c r="L54" s="1555"/>
      <c r="M54" s="1555" t="s">
        <v>10</v>
      </c>
      <c r="N54" s="1555" t="s">
        <v>14</v>
      </c>
      <c r="O54" s="1540"/>
      <c r="P54" s="1545" t="s">
        <v>1043</v>
      </c>
      <c r="Q54" s="1543" t="s">
        <v>1160</v>
      </c>
      <c r="R54" s="1557"/>
      <c r="S54" s="1550"/>
      <c r="T54" s="1541" t="s">
        <v>1883</v>
      </c>
      <c r="U54" s="1545" t="s">
        <v>1039</v>
      </c>
      <c r="V54" s="1543" t="s">
        <v>1717</v>
      </c>
      <c r="W54" s="1623" t="s">
        <v>2157</v>
      </c>
      <c r="X54" s="1611" t="s">
        <v>983</v>
      </c>
      <c r="Y54" s="1614" t="s">
        <v>2158</v>
      </c>
      <c r="Z54"/>
    </row>
    <row r="55" spans="1:26" s="1539" customFormat="1" ht="39.950000000000003" customHeight="1" x14ac:dyDescent="0.2">
      <c r="A55" s="1552" t="s">
        <v>307</v>
      </c>
      <c r="B55" s="1544" t="s">
        <v>2007</v>
      </c>
      <c r="C55" s="1553" t="s">
        <v>192</v>
      </c>
      <c r="D55" s="1554">
        <v>2150543010</v>
      </c>
      <c r="E55" s="1553" t="s">
        <v>683</v>
      </c>
      <c r="F55" s="1555" t="s">
        <v>193</v>
      </c>
      <c r="G55" s="1555" t="s">
        <v>193</v>
      </c>
      <c r="H55" s="1555" t="s">
        <v>193</v>
      </c>
      <c r="I55" s="1555" t="s">
        <v>250</v>
      </c>
      <c r="J55" s="1555"/>
      <c r="K55" s="1555" t="s">
        <v>4</v>
      </c>
      <c r="L55" s="1555">
        <v>2017</v>
      </c>
      <c r="M55" s="1555" t="s">
        <v>10</v>
      </c>
      <c r="N55" s="1555" t="s">
        <v>11</v>
      </c>
      <c r="O55" s="1540" t="s">
        <v>1164</v>
      </c>
      <c r="P55" s="1545" t="s">
        <v>1039</v>
      </c>
      <c r="Q55" s="1543" t="s">
        <v>1260</v>
      </c>
      <c r="R55" s="1560" t="s">
        <v>1165</v>
      </c>
      <c r="S55" s="1581" t="s">
        <v>1166</v>
      </c>
      <c r="T55" s="1540" t="s">
        <v>1120</v>
      </c>
      <c r="U55" s="1545" t="s">
        <v>193</v>
      </c>
      <c r="V55" s="1549"/>
      <c r="W55" s="1610" t="s">
        <v>2159</v>
      </c>
      <c r="X55" s="1611" t="s">
        <v>990</v>
      </c>
      <c r="Y55" s="1624"/>
      <c r="Z55"/>
    </row>
    <row r="56" spans="1:26" s="1539" customFormat="1" ht="54.75" customHeight="1" x14ac:dyDescent="0.2">
      <c r="A56" s="1552" t="s">
        <v>301</v>
      </c>
      <c r="B56" s="1544" t="s">
        <v>281</v>
      </c>
      <c r="C56" s="1553"/>
      <c r="D56" s="1554">
        <v>380000000</v>
      </c>
      <c r="E56" s="1555" t="s">
        <v>193</v>
      </c>
      <c r="F56" s="1555" t="s">
        <v>193</v>
      </c>
      <c r="G56" s="1555"/>
      <c r="H56" s="1555" t="s">
        <v>193</v>
      </c>
      <c r="I56" s="1555"/>
      <c r="J56" s="1555"/>
      <c r="K56" s="1555" t="s">
        <v>193</v>
      </c>
      <c r="L56" s="1555"/>
      <c r="M56" s="1555"/>
      <c r="N56" s="1555"/>
      <c r="O56" s="1540"/>
      <c r="P56" s="2000" t="s">
        <v>193</v>
      </c>
      <c r="Q56" s="2001" t="s">
        <v>1113</v>
      </c>
      <c r="R56" s="1557"/>
      <c r="S56" s="1550"/>
      <c r="T56" s="1540" t="s">
        <v>1859</v>
      </c>
      <c r="U56" s="1545"/>
      <c r="V56" s="1550" t="s">
        <v>1860</v>
      </c>
      <c r="W56" s="1610" t="s">
        <v>1859</v>
      </c>
      <c r="X56" s="1611" t="s">
        <v>983</v>
      </c>
      <c r="Y56" s="1625" t="s">
        <v>1860</v>
      </c>
      <c r="Z56"/>
    </row>
    <row r="57" spans="1:26" s="1539" customFormat="1" ht="39.950000000000003" customHeight="1" x14ac:dyDescent="0.2">
      <c r="A57" s="1552" t="s">
        <v>301</v>
      </c>
      <c r="B57" s="1544" t="s">
        <v>272</v>
      </c>
      <c r="C57" s="1553"/>
      <c r="D57" s="1554">
        <v>300000000</v>
      </c>
      <c r="E57" s="1555" t="s">
        <v>193</v>
      </c>
      <c r="F57" s="1555" t="s">
        <v>193</v>
      </c>
      <c r="G57" s="1555"/>
      <c r="H57" s="1555" t="s">
        <v>193</v>
      </c>
      <c r="I57" s="1555"/>
      <c r="J57" s="1555"/>
      <c r="K57" s="1555" t="s">
        <v>193</v>
      </c>
      <c r="L57" s="1555"/>
      <c r="M57" s="1555"/>
      <c r="N57" s="1555"/>
      <c r="O57" s="1540"/>
      <c r="P57" s="2000"/>
      <c r="Q57" s="2001"/>
      <c r="R57" s="1557"/>
      <c r="S57" s="1550"/>
      <c r="T57" s="1540" t="s">
        <v>1578</v>
      </c>
      <c r="U57" s="1545"/>
      <c r="V57" s="1550"/>
      <c r="W57" s="1610" t="s">
        <v>2160</v>
      </c>
      <c r="X57" s="1611" t="s">
        <v>193</v>
      </c>
      <c r="Y57" s="1625"/>
      <c r="Z57"/>
    </row>
    <row r="58" spans="1:26" s="1539" customFormat="1" ht="39.950000000000003" customHeight="1" x14ac:dyDescent="0.2">
      <c r="A58" s="1552" t="s">
        <v>301</v>
      </c>
      <c r="B58" s="1544" t="s">
        <v>311</v>
      </c>
      <c r="C58" s="1553"/>
      <c r="D58" s="1554">
        <v>125000000</v>
      </c>
      <c r="E58" s="1555" t="s">
        <v>193</v>
      </c>
      <c r="F58" s="1555" t="s">
        <v>193</v>
      </c>
      <c r="G58" s="1555"/>
      <c r="H58" s="1555" t="s">
        <v>193</v>
      </c>
      <c r="I58" s="1555"/>
      <c r="J58" s="1555"/>
      <c r="K58" s="1555" t="s">
        <v>193</v>
      </c>
      <c r="L58" s="1555"/>
      <c r="M58" s="1555"/>
      <c r="N58" s="1555"/>
      <c r="O58" s="1540"/>
      <c r="P58" s="2000"/>
      <c r="Q58" s="2001"/>
      <c r="R58" s="1557"/>
      <c r="S58" s="1550"/>
      <c r="T58" s="1540" t="s">
        <v>1861</v>
      </c>
      <c r="U58" s="1545" t="s">
        <v>193</v>
      </c>
      <c r="V58" s="1550"/>
      <c r="W58" s="1610" t="s">
        <v>1861</v>
      </c>
      <c r="X58" s="1611" t="s">
        <v>193</v>
      </c>
      <c r="Y58" s="1625"/>
      <c r="Z58"/>
    </row>
    <row r="59" spans="1:26" s="1539" customFormat="1" ht="39.950000000000003" customHeight="1" x14ac:dyDescent="0.2">
      <c r="A59" s="1564" t="s">
        <v>347</v>
      </c>
      <c r="B59" s="1565" t="s">
        <v>1526</v>
      </c>
      <c r="C59" s="1566"/>
      <c r="D59" s="1567">
        <f>SUM(D60:D73)</f>
        <v>5200000000</v>
      </c>
      <c r="E59" s="1568"/>
      <c r="F59" s="1569"/>
      <c r="G59" s="1569"/>
      <c r="H59" s="1569"/>
      <c r="I59" s="1569"/>
      <c r="J59" s="1570"/>
      <c r="K59" s="1570"/>
      <c r="L59" s="1570"/>
      <c r="M59" s="1571"/>
      <c r="N59" s="1569"/>
      <c r="O59" s="1542"/>
      <c r="P59" s="1572"/>
      <c r="Q59" s="1547"/>
      <c r="R59" s="1573"/>
      <c r="S59" s="1574"/>
      <c r="T59" s="1542"/>
      <c r="U59" s="1572"/>
      <c r="V59" s="1547"/>
      <c r="W59" s="968"/>
      <c r="X59" s="951"/>
      <c r="Y59" s="1036"/>
      <c r="Z59"/>
    </row>
    <row r="60" spans="1:26" s="1539" customFormat="1" ht="67.5" customHeight="1" x14ac:dyDescent="0.2">
      <c r="A60" s="1552" t="s">
        <v>292</v>
      </c>
      <c r="B60" s="1544" t="s">
        <v>293</v>
      </c>
      <c r="C60" s="1553" t="s">
        <v>294</v>
      </c>
      <c r="D60" s="1554">
        <v>1114213801</v>
      </c>
      <c r="E60" s="1555" t="s">
        <v>193</v>
      </c>
      <c r="F60" s="1555" t="s">
        <v>193</v>
      </c>
      <c r="G60" s="1555" t="s">
        <v>65</v>
      </c>
      <c r="H60" s="1555" t="s">
        <v>193</v>
      </c>
      <c r="I60" s="1555" t="s">
        <v>4</v>
      </c>
      <c r="J60" s="1555" t="s">
        <v>4</v>
      </c>
      <c r="K60" s="1556" t="s">
        <v>6</v>
      </c>
      <c r="L60" s="1555" t="s">
        <v>6</v>
      </c>
      <c r="M60" s="1555" t="s">
        <v>7</v>
      </c>
      <c r="N60" s="1555" t="s">
        <v>15</v>
      </c>
      <c r="O60" s="1540" t="s">
        <v>1167</v>
      </c>
      <c r="P60" s="1545" t="s">
        <v>1039</v>
      </c>
      <c r="Q60" s="1543" t="s">
        <v>1156</v>
      </c>
      <c r="R60" s="1543" t="s">
        <v>1154</v>
      </c>
      <c r="S60" s="1561"/>
      <c r="T60" s="1540" t="s">
        <v>1862</v>
      </c>
      <c r="U60" s="1545" t="s">
        <v>1043</v>
      </c>
      <c r="V60" s="1543" t="s">
        <v>1863</v>
      </c>
      <c r="W60" s="1610" t="s">
        <v>2161</v>
      </c>
      <c r="X60" s="1611" t="s">
        <v>983</v>
      </c>
      <c r="Y60" s="1614"/>
      <c r="Z60"/>
    </row>
    <row r="61" spans="1:26" s="1539" customFormat="1" ht="60" customHeight="1" x14ac:dyDescent="0.2">
      <c r="A61" s="1552" t="s">
        <v>292</v>
      </c>
      <c r="B61" s="1544" t="s">
        <v>333</v>
      </c>
      <c r="C61" s="1553" t="s">
        <v>287</v>
      </c>
      <c r="D61" s="1554">
        <v>183386199</v>
      </c>
      <c r="E61" s="1555" t="s">
        <v>193</v>
      </c>
      <c r="F61" s="1555" t="s">
        <v>1539</v>
      </c>
      <c r="G61" s="1555" t="s">
        <v>65</v>
      </c>
      <c r="H61" s="1555" t="s">
        <v>193</v>
      </c>
      <c r="I61" s="1556" t="s">
        <v>6</v>
      </c>
      <c r="J61" s="1555" t="s">
        <v>6</v>
      </c>
      <c r="K61" s="1555" t="s">
        <v>7</v>
      </c>
      <c r="L61" s="1555" t="s">
        <v>8</v>
      </c>
      <c r="M61" s="1555" t="s">
        <v>9</v>
      </c>
      <c r="N61" s="1555" t="s">
        <v>13</v>
      </c>
      <c r="O61" s="1540" t="s">
        <v>1240</v>
      </c>
      <c r="P61" s="1545" t="s">
        <v>1043</v>
      </c>
      <c r="Q61" s="1543" t="s">
        <v>1160</v>
      </c>
      <c r="R61" s="1557"/>
      <c r="S61" s="1550"/>
      <c r="T61" s="1545" t="s">
        <v>1579</v>
      </c>
      <c r="U61" s="1545" t="s">
        <v>193</v>
      </c>
      <c r="V61" s="1543"/>
      <c r="W61" s="1614" t="s">
        <v>1579</v>
      </c>
      <c r="X61" s="1611" t="s">
        <v>193</v>
      </c>
      <c r="Y61" s="1614"/>
      <c r="Z61"/>
    </row>
    <row r="62" spans="1:26" s="1539" customFormat="1" ht="39.950000000000003" customHeight="1" x14ac:dyDescent="0.2">
      <c r="A62" s="1552" t="s">
        <v>292</v>
      </c>
      <c r="B62" s="1544" t="s">
        <v>335</v>
      </c>
      <c r="C62" s="1553" t="s">
        <v>336</v>
      </c>
      <c r="D62" s="1554">
        <v>70000000</v>
      </c>
      <c r="E62" s="1555" t="s">
        <v>193</v>
      </c>
      <c r="F62" s="1555" t="s">
        <v>193</v>
      </c>
      <c r="G62" s="1555" t="s">
        <v>65</v>
      </c>
      <c r="H62" s="1555" t="s">
        <v>193</v>
      </c>
      <c r="I62" s="1555" t="s">
        <v>4</v>
      </c>
      <c r="J62" s="1555" t="s">
        <v>4</v>
      </c>
      <c r="K62" s="1556" t="s">
        <v>4</v>
      </c>
      <c r="L62" s="1555" t="s">
        <v>5</v>
      </c>
      <c r="M62" s="1555" t="s">
        <v>5</v>
      </c>
      <c r="N62" s="1555" t="s">
        <v>15</v>
      </c>
      <c r="O62" s="1540" t="s">
        <v>194</v>
      </c>
      <c r="P62" s="1545" t="s">
        <v>193</v>
      </c>
      <c r="Q62" s="1543" t="s">
        <v>1113</v>
      </c>
      <c r="R62" s="1560" t="s">
        <v>1154</v>
      </c>
      <c r="S62" s="1561"/>
      <c r="T62" s="1543" t="s">
        <v>1864</v>
      </c>
      <c r="U62" s="1545" t="s">
        <v>193</v>
      </c>
      <c r="V62" s="1543"/>
      <c r="W62" s="1614" t="s">
        <v>1864</v>
      </c>
      <c r="X62" s="1611" t="s">
        <v>193</v>
      </c>
      <c r="Y62" s="1614"/>
      <c r="Z62"/>
    </row>
    <row r="63" spans="1:26" s="1539" customFormat="1" ht="57" customHeight="1" x14ac:dyDescent="0.2">
      <c r="A63" s="1552" t="s">
        <v>292</v>
      </c>
      <c r="B63" s="1544" t="s">
        <v>337</v>
      </c>
      <c r="C63" s="1553" t="s">
        <v>338</v>
      </c>
      <c r="D63" s="1554">
        <v>255000000</v>
      </c>
      <c r="E63" s="1555" t="s">
        <v>193</v>
      </c>
      <c r="F63" s="1555" t="s">
        <v>193</v>
      </c>
      <c r="G63" s="1555" t="s">
        <v>65</v>
      </c>
      <c r="H63" s="1555" t="s">
        <v>193</v>
      </c>
      <c r="I63" s="1555" t="s">
        <v>5</v>
      </c>
      <c r="J63" s="1555" t="s">
        <v>6</v>
      </c>
      <c r="K63" s="1556" t="s">
        <v>6</v>
      </c>
      <c r="L63" s="1555" t="s">
        <v>7</v>
      </c>
      <c r="M63" s="1555" t="s">
        <v>7</v>
      </c>
      <c r="N63" s="1555" t="s">
        <v>15</v>
      </c>
      <c r="O63" s="1540" t="s">
        <v>194</v>
      </c>
      <c r="P63" s="1545" t="s">
        <v>193</v>
      </c>
      <c r="Q63" s="1543" t="s">
        <v>1113</v>
      </c>
      <c r="R63" s="1560" t="s">
        <v>1154</v>
      </c>
      <c r="S63" s="1561"/>
      <c r="T63" s="1543" t="s">
        <v>1864</v>
      </c>
      <c r="U63" s="1545" t="s">
        <v>193</v>
      </c>
      <c r="V63" s="1543"/>
      <c r="W63" s="1614" t="s">
        <v>1864</v>
      </c>
      <c r="X63" s="1611" t="s">
        <v>193</v>
      </c>
      <c r="Y63" s="1614"/>
      <c r="Z63"/>
    </row>
    <row r="64" spans="1:26" s="1539" customFormat="1" ht="39.950000000000003" customHeight="1" x14ac:dyDescent="0.2">
      <c r="A64" s="1552" t="s">
        <v>339</v>
      </c>
      <c r="B64" s="1544" t="s">
        <v>340</v>
      </c>
      <c r="C64" s="1553" t="s">
        <v>338</v>
      </c>
      <c r="D64" s="1554">
        <v>33700000</v>
      </c>
      <c r="E64" s="1555" t="s">
        <v>193</v>
      </c>
      <c r="F64" s="1555" t="s">
        <v>193</v>
      </c>
      <c r="G64" s="1555" t="s">
        <v>65</v>
      </c>
      <c r="H64" s="1555" t="s">
        <v>193</v>
      </c>
      <c r="I64" s="1555" t="s">
        <v>7</v>
      </c>
      <c r="J64" s="1555" t="s">
        <v>7</v>
      </c>
      <c r="K64" s="1555" t="s">
        <v>7</v>
      </c>
      <c r="L64" s="1555" t="s">
        <v>8</v>
      </c>
      <c r="M64" s="1555" t="s">
        <v>8</v>
      </c>
      <c r="N64" s="1555" t="s">
        <v>10</v>
      </c>
      <c r="O64" s="1540" t="s">
        <v>194</v>
      </c>
      <c r="P64" s="1545" t="s">
        <v>193</v>
      </c>
      <c r="Q64" s="1543" t="s">
        <v>1113</v>
      </c>
      <c r="R64" s="1557"/>
      <c r="S64" s="1550"/>
      <c r="T64" s="1543" t="s">
        <v>1864</v>
      </c>
      <c r="U64" s="1545" t="s">
        <v>193</v>
      </c>
      <c r="V64" s="1543"/>
      <c r="W64" s="1614" t="s">
        <v>1864</v>
      </c>
      <c r="X64" s="1611" t="s">
        <v>193</v>
      </c>
      <c r="Y64" s="1614"/>
      <c r="Z64"/>
    </row>
    <row r="65" spans="1:26" s="1539" customFormat="1" ht="78.75" customHeight="1" x14ac:dyDescent="0.2">
      <c r="A65" s="1552" t="s">
        <v>341</v>
      </c>
      <c r="B65" s="1544" t="s">
        <v>342</v>
      </c>
      <c r="C65" s="1553" t="s">
        <v>338</v>
      </c>
      <c r="D65" s="1554">
        <v>259000000</v>
      </c>
      <c r="E65" s="1555" t="s">
        <v>193</v>
      </c>
      <c r="F65" s="1555" t="s">
        <v>193</v>
      </c>
      <c r="G65" s="1555" t="s">
        <v>65</v>
      </c>
      <c r="H65" s="1555" t="s">
        <v>193</v>
      </c>
      <c r="I65" s="1555" t="s">
        <v>5</v>
      </c>
      <c r="J65" s="1555" t="s">
        <v>6</v>
      </c>
      <c r="K65" s="1556" t="s">
        <v>6</v>
      </c>
      <c r="L65" s="1555" t="s">
        <v>7</v>
      </c>
      <c r="M65" s="1555" t="s">
        <v>7</v>
      </c>
      <c r="N65" s="1555" t="s">
        <v>15</v>
      </c>
      <c r="O65" s="1540" t="s">
        <v>194</v>
      </c>
      <c r="P65" s="1545" t="s">
        <v>193</v>
      </c>
      <c r="Q65" s="1543" t="s">
        <v>1113</v>
      </c>
      <c r="R65" s="1560" t="s">
        <v>1154</v>
      </c>
      <c r="S65" s="1561"/>
      <c r="T65" s="1543" t="s">
        <v>1864</v>
      </c>
      <c r="U65" s="1545" t="s">
        <v>193</v>
      </c>
      <c r="V65" s="1543"/>
      <c r="W65" s="1614" t="s">
        <v>1864</v>
      </c>
      <c r="X65" s="1611" t="s">
        <v>193</v>
      </c>
      <c r="Y65" s="1614"/>
      <c r="Z65"/>
    </row>
    <row r="66" spans="1:26" s="1539" customFormat="1" ht="39.950000000000003" customHeight="1" x14ac:dyDescent="0.2">
      <c r="A66" s="1552" t="s">
        <v>341</v>
      </c>
      <c r="B66" s="1544" t="s">
        <v>343</v>
      </c>
      <c r="C66" s="1553" t="s">
        <v>338</v>
      </c>
      <c r="D66" s="1554">
        <v>33700000</v>
      </c>
      <c r="E66" s="1555" t="s">
        <v>193</v>
      </c>
      <c r="F66" s="1555" t="s">
        <v>193</v>
      </c>
      <c r="G66" s="1555" t="s">
        <v>65</v>
      </c>
      <c r="H66" s="1555" t="s">
        <v>193</v>
      </c>
      <c r="I66" s="1555" t="s">
        <v>8</v>
      </c>
      <c r="J66" s="1555" t="s">
        <v>8</v>
      </c>
      <c r="K66" s="1555" t="s">
        <v>8</v>
      </c>
      <c r="L66" s="1555" t="s">
        <v>9</v>
      </c>
      <c r="M66" s="1555" t="s">
        <v>9</v>
      </c>
      <c r="N66" s="1555" t="s">
        <v>11</v>
      </c>
      <c r="O66" s="1540"/>
      <c r="P66" s="1545" t="s">
        <v>193</v>
      </c>
      <c r="Q66" s="1543" t="s">
        <v>1113</v>
      </c>
      <c r="R66" s="1557"/>
      <c r="S66" s="1550"/>
      <c r="T66" s="1543" t="s">
        <v>1864</v>
      </c>
      <c r="U66" s="1545" t="s">
        <v>193</v>
      </c>
      <c r="V66" s="1543"/>
      <c r="W66" s="1614" t="s">
        <v>1864</v>
      </c>
      <c r="X66" s="1611" t="s">
        <v>193</v>
      </c>
      <c r="Y66" s="1614"/>
      <c r="Z66"/>
    </row>
    <row r="67" spans="1:26" s="1539" customFormat="1" ht="39.950000000000003" customHeight="1" x14ac:dyDescent="0.2">
      <c r="A67" s="1552" t="s">
        <v>344</v>
      </c>
      <c r="B67" s="1544" t="s">
        <v>345</v>
      </c>
      <c r="C67" s="1553" t="s">
        <v>338</v>
      </c>
      <c r="D67" s="1554">
        <v>150000000</v>
      </c>
      <c r="E67" s="1555" t="s">
        <v>193</v>
      </c>
      <c r="F67" s="1555" t="s">
        <v>193</v>
      </c>
      <c r="G67" s="1555" t="s">
        <v>65</v>
      </c>
      <c r="H67" s="1555" t="s">
        <v>193</v>
      </c>
      <c r="I67" s="1555" t="s">
        <v>5</v>
      </c>
      <c r="J67" s="1555" t="s">
        <v>6</v>
      </c>
      <c r="K67" s="1556" t="s">
        <v>6</v>
      </c>
      <c r="L67" s="1555" t="s">
        <v>8</v>
      </c>
      <c r="M67" s="1555" t="s">
        <v>8</v>
      </c>
      <c r="N67" s="1555" t="s">
        <v>12</v>
      </c>
      <c r="O67" s="1540"/>
      <c r="P67" s="1545" t="s">
        <v>1043</v>
      </c>
      <c r="Q67" s="1543" t="s">
        <v>1160</v>
      </c>
      <c r="R67" s="1560" t="s">
        <v>1154</v>
      </c>
      <c r="S67" s="1561"/>
      <c r="T67" s="1543" t="s">
        <v>1864</v>
      </c>
      <c r="U67" s="1545" t="s">
        <v>193</v>
      </c>
      <c r="V67" s="1543"/>
      <c r="W67" s="1614" t="s">
        <v>1864</v>
      </c>
      <c r="X67" s="1611" t="s">
        <v>193</v>
      </c>
      <c r="Y67" s="1614"/>
      <c r="Z67"/>
    </row>
    <row r="68" spans="1:26" s="1539" customFormat="1" ht="59.25" customHeight="1" x14ac:dyDescent="0.2">
      <c r="A68" s="1552" t="s">
        <v>344</v>
      </c>
      <c r="B68" s="1544" t="s">
        <v>346</v>
      </c>
      <c r="C68" s="1553" t="s">
        <v>338</v>
      </c>
      <c r="D68" s="1554">
        <v>70000000</v>
      </c>
      <c r="E68" s="1555" t="s">
        <v>193</v>
      </c>
      <c r="F68" s="1555" t="s">
        <v>193</v>
      </c>
      <c r="G68" s="1555" t="s">
        <v>65</v>
      </c>
      <c r="H68" s="1555" t="s">
        <v>193</v>
      </c>
      <c r="I68" s="1555" t="s">
        <v>8</v>
      </c>
      <c r="J68" s="1555" t="s">
        <v>8</v>
      </c>
      <c r="K68" s="1555" t="s">
        <v>9</v>
      </c>
      <c r="L68" s="1555" t="s">
        <v>9</v>
      </c>
      <c r="M68" s="1555" t="s">
        <v>9</v>
      </c>
      <c r="N68" s="1555" t="s">
        <v>11</v>
      </c>
      <c r="O68" s="1540"/>
      <c r="P68" s="1545" t="s">
        <v>193</v>
      </c>
      <c r="Q68" s="1543"/>
      <c r="R68" s="1557"/>
      <c r="S68" s="1550"/>
      <c r="T68" s="1543" t="s">
        <v>1864</v>
      </c>
      <c r="U68" s="1545" t="s">
        <v>193</v>
      </c>
      <c r="V68" s="1543"/>
      <c r="W68" s="1614" t="s">
        <v>1864</v>
      </c>
      <c r="X68" s="1611" t="s">
        <v>193</v>
      </c>
      <c r="Y68" s="1614"/>
      <c r="Z68"/>
    </row>
    <row r="69" spans="1:26" s="1539" customFormat="1" ht="39.950000000000003" customHeight="1" x14ac:dyDescent="0.2">
      <c r="A69" s="1552" t="s">
        <v>347</v>
      </c>
      <c r="B69" s="1544" t="s">
        <v>281</v>
      </c>
      <c r="C69" s="1553"/>
      <c r="D69" s="1554">
        <v>370000000</v>
      </c>
      <c r="E69" s="1555" t="s">
        <v>193</v>
      </c>
      <c r="F69" s="1555" t="s">
        <v>193</v>
      </c>
      <c r="G69" s="1555"/>
      <c r="H69" s="1555" t="s">
        <v>193</v>
      </c>
      <c r="I69" s="1555"/>
      <c r="J69" s="1555"/>
      <c r="K69" s="1555" t="s">
        <v>193</v>
      </c>
      <c r="L69" s="1555"/>
      <c r="M69" s="1555"/>
      <c r="N69" s="1555"/>
      <c r="O69" s="1540"/>
      <c r="P69" s="2000" t="s">
        <v>193</v>
      </c>
      <c r="Q69" s="2001" t="s">
        <v>1113</v>
      </c>
      <c r="R69" s="1557"/>
      <c r="S69" s="1550"/>
      <c r="T69" s="1540" t="s">
        <v>1113</v>
      </c>
      <c r="U69" s="1545" t="s">
        <v>193</v>
      </c>
      <c r="V69" s="2001"/>
      <c r="W69" s="1610" t="s">
        <v>1113</v>
      </c>
      <c r="X69" s="1611" t="s">
        <v>193</v>
      </c>
      <c r="Y69" s="1991"/>
      <c r="Z69"/>
    </row>
    <row r="70" spans="1:26" s="1539" customFormat="1" ht="39.950000000000003" customHeight="1" x14ac:dyDescent="0.2">
      <c r="A70" s="1552" t="s">
        <v>347</v>
      </c>
      <c r="B70" s="1544" t="s">
        <v>272</v>
      </c>
      <c r="C70" s="1553"/>
      <c r="D70" s="1554">
        <v>340000000</v>
      </c>
      <c r="E70" s="1555" t="s">
        <v>193</v>
      </c>
      <c r="F70" s="1555" t="s">
        <v>193</v>
      </c>
      <c r="G70" s="1555"/>
      <c r="H70" s="1555" t="s">
        <v>193</v>
      </c>
      <c r="I70" s="1555"/>
      <c r="J70" s="1555"/>
      <c r="K70" s="1555" t="s">
        <v>193</v>
      </c>
      <c r="L70" s="1555"/>
      <c r="M70" s="1555"/>
      <c r="N70" s="1555"/>
      <c r="O70" s="1540"/>
      <c r="P70" s="2000"/>
      <c r="Q70" s="2001"/>
      <c r="R70" s="1557"/>
      <c r="S70" s="1550"/>
      <c r="T70" s="1540" t="s">
        <v>1113</v>
      </c>
      <c r="U70" s="1545" t="s">
        <v>193</v>
      </c>
      <c r="V70" s="2001"/>
      <c r="W70" s="1610" t="s">
        <v>1113</v>
      </c>
      <c r="X70" s="1611" t="s">
        <v>193</v>
      </c>
      <c r="Y70" s="1991"/>
      <c r="Z70"/>
    </row>
    <row r="71" spans="1:26" s="1539" customFormat="1" ht="39.950000000000003" customHeight="1" x14ac:dyDescent="0.2">
      <c r="A71" s="1552" t="s">
        <v>347</v>
      </c>
      <c r="B71" s="1544" t="s">
        <v>311</v>
      </c>
      <c r="C71" s="1553"/>
      <c r="D71" s="1554">
        <v>990000000</v>
      </c>
      <c r="E71" s="1555" t="s">
        <v>193</v>
      </c>
      <c r="F71" s="1555" t="s">
        <v>193</v>
      </c>
      <c r="G71" s="1555"/>
      <c r="H71" s="1555" t="s">
        <v>193</v>
      </c>
      <c r="I71" s="1555"/>
      <c r="J71" s="1555"/>
      <c r="K71" s="1555" t="s">
        <v>193</v>
      </c>
      <c r="L71" s="1555"/>
      <c r="M71" s="1555"/>
      <c r="N71" s="1555"/>
      <c r="O71" s="1540"/>
      <c r="P71" s="2000"/>
      <c r="Q71" s="2001"/>
      <c r="R71" s="1557"/>
      <c r="S71" s="1550"/>
      <c r="T71" s="1540" t="s">
        <v>1113</v>
      </c>
      <c r="U71" s="1545" t="s">
        <v>193</v>
      </c>
      <c r="V71" s="2001"/>
      <c r="W71" s="1610" t="s">
        <v>1113</v>
      </c>
      <c r="X71" s="1611" t="s">
        <v>193</v>
      </c>
      <c r="Y71" s="1991"/>
      <c r="Z71"/>
    </row>
    <row r="72" spans="1:26" s="1539" customFormat="1" ht="39.950000000000003" customHeight="1" x14ac:dyDescent="0.2">
      <c r="A72" s="1552" t="s">
        <v>347</v>
      </c>
      <c r="B72" s="1544" t="s">
        <v>348</v>
      </c>
      <c r="C72" s="1553"/>
      <c r="D72" s="1554">
        <v>821000000</v>
      </c>
      <c r="E72" s="1555" t="s">
        <v>193</v>
      </c>
      <c r="F72" s="1555" t="s">
        <v>193</v>
      </c>
      <c r="G72" s="1555"/>
      <c r="H72" s="1555" t="s">
        <v>193</v>
      </c>
      <c r="I72" s="1555"/>
      <c r="J72" s="1555"/>
      <c r="K72" s="1555" t="s">
        <v>193</v>
      </c>
      <c r="L72" s="1555"/>
      <c r="M72" s="1555"/>
      <c r="N72" s="1555"/>
      <c r="O72" s="1540"/>
      <c r="P72" s="2000"/>
      <c r="Q72" s="2001"/>
      <c r="R72" s="1557"/>
      <c r="S72" s="1550"/>
      <c r="T72" s="1540" t="s">
        <v>1113</v>
      </c>
      <c r="U72" s="1545" t="s">
        <v>193</v>
      </c>
      <c r="V72" s="2001"/>
      <c r="W72" s="1610" t="s">
        <v>1113</v>
      </c>
      <c r="X72" s="1611" t="s">
        <v>193</v>
      </c>
      <c r="Y72" s="1991"/>
      <c r="Z72"/>
    </row>
    <row r="73" spans="1:26" s="1539" customFormat="1" ht="39.950000000000003" customHeight="1" x14ac:dyDescent="0.2">
      <c r="A73" s="1552" t="s">
        <v>347</v>
      </c>
      <c r="B73" s="1544" t="s">
        <v>349</v>
      </c>
      <c r="C73" s="1553"/>
      <c r="D73" s="1554">
        <v>510000000</v>
      </c>
      <c r="E73" s="1555" t="s">
        <v>193</v>
      </c>
      <c r="F73" s="1555" t="s">
        <v>193</v>
      </c>
      <c r="G73" s="1555"/>
      <c r="H73" s="1555" t="s">
        <v>193</v>
      </c>
      <c r="I73" s="1555"/>
      <c r="J73" s="1555"/>
      <c r="K73" s="1555" t="s">
        <v>193</v>
      </c>
      <c r="L73" s="1555"/>
      <c r="M73" s="1555"/>
      <c r="N73" s="1555"/>
      <c r="O73" s="1540"/>
      <c r="P73" s="2000"/>
      <c r="Q73" s="2001"/>
      <c r="R73" s="1557"/>
      <c r="S73" s="1550"/>
      <c r="T73" s="1540" t="s">
        <v>1113</v>
      </c>
      <c r="U73" s="1545" t="s">
        <v>193</v>
      </c>
      <c r="V73" s="2001"/>
      <c r="W73" s="1610" t="s">
        <v>1113</v>
      </c>
      <c r="X73" s="1611" t="s">
        <v>193</v>
      </c>
      <c r="Y73" s="1991"/>
      <c r="Z73"/>
    </row>
    <row r="74" spans="1:26" s="1539" customFormat="1" ht="39.950000000000003" customHeight="1" x14ac:dyDescent="0.2">
      <c r="A74" s="1564" t="s">
        <v>365</v>
      </c>
      <c r="B74" s="1565" t="s">
        <v>1527</v>
      </c>
      <c r="C74" s="1566"/>
      <c r="D74" s="1567">
        <f>SUM(D75:D92)</f>
        <v>19320000000</v>
      </c>
      <c r="E74" s="1568"/>
      <c r="F74" s="1569"/>
      <c r="G74" s="1569"/>
      <c r="H74" s="1569"/>
      <c r="I74" s="1569"/>
      <c r="J74" s="1570"/>
      <c r="K74" s="1570"/>
      <c r="L74" s="1570"/>
      <c r="M74" s="1571"/>
      <c r="N74" s="1569"/>
      <c r="O74" s="1542"/>
      <c r="P74" s="1572"/>
      <c r="Q74" s="1547"/>
      <c r="R74" s="1573"/>
      <c r="S74" s="1574"/>
      <c r="T74" s="1542"/>
      <c r="U74" s="1572"/>
      <c r="V74" s="1547" t="s">
        <v>1865</v>
      </c>
      <c r="W74" s="968"/>
      <c r="X74" s="951"/>
      <c r="Y74" s="1036" t="s">
        <v>1865</v>
      </c>
      <c r="Z74"/>
    </row>
    <row r="75" spans="1:26" s="1539" customFormat="1" ht="54" customHeight="1" x14ac:dyDescent="0.2">
      <c r="A75" s="1552" t="s">
        <v>295</v>
      </c>
      <c r="B75" s="1544" t="s">
        <v>296</v>
      </c>
      <c r="C75" s="1553" t="s">
        <v>265</v>
      </c>
      <c r="D75" s="1554">
        <v>5500000000</v>
      </c>
      <c r="E75" s="1555" t="s">
        <v>193</v>
      </c>
      <c r="F75" s="1555" t="s">
        <v>193</v>
      </c>
      <c r="G75" s="1555" t="s">
        <v>65</v>
      </c>
      <c r="H75" s="1555" t="s">
        <v>193</v>
      </c>
      <c r="I75" s="1555" t="s">
        <v>4</v>
      </c>
      <c r="J75" s="1555" t="s">
        <v>4</v>
      </c>
      <c r="K75" s="1556" t="s">
        <v>6</v>
      </c>
      <c r="L75" s="1555" t="s">
        <v>6</v>
      </c>
      <c r="M75" s="1555" t="s">
        <v>7</v>
      </c>
      <c r="N75" s="1555" t="s">
        <v>15</v>
      </c>
      <c r="O75" s="1546" t="s">
        <v>1168</v>
      </c>
      <c r="P75" s="1545" t="s">
        <v>1039</v>
      </c>
      <c r="Q75" s="1551" t="s">
        <v>1261</v>
      </c>
      <c r="R75" s="1582" t="s">
        <v>1169</v>
      </c>
      <c r="S75" s="1561" t="s">
        <v>1170</v>
      </c>
      <c r="T75" s="1541" t="s">
        <v>1580</v>
      </c>
      <c r="U75" s="1545" t="s">
        <v>1039</v>
      </c>
      <c r="V75" s="1551"/>
      <c r="W75" s="1612" t="s">
        <v>2162</v>
      </c>
      <c r="X75" s="1611" t="s">
        <v>983</v>
      </c>
      <c r="Y75" s="1626"/>
      <c r="Z75"/>
    </row>
    <row r="76" spans="1:26" s="1539" customFormat="1" ht="76.5" customHeight="1" x14ac:dyDescent="0.2">
      <c r="A76" s="1552" t="s">
        <v>295</v>
      </c>
      <c r="B76" s="1544" t="s">
        <v>297</v>
      </c>
      <c r="C76" s="1553" t="s">
        <v>265</v>
      </c>
      <c r="D76" s="1554">
        <v>953000000</v>
      </c>
      <c r="E76" s="1555" t="s">
        <v>193</v>
      </c>
      <c r="F76" s="1555" t="s">
        <v>193</v>
      </c>
      <c r="G76" s="1555" t="s">
        <v>65</v>
      </c>
      <c r="H76" s="1555" t="s">
        <v>193</v>
      </c>
      <c r="I76" s="1555" t="s">
        <v>15</v>
      </c>
      <c r="J76" s="1555" t="s">
        <v>15</v>
      </c>
      <c r="K76" s="1555" t="s">
        <v>15</v>
      </c>
      <c r="L76" s="1555" t="s">
        <v>4</v>
      </c>
      <c r="M76" s="1555" t="s">
        <v>4</v>
      </c>
      <c r="N76" s="1555" t="s">
        <v>5</v>
      </c>
      <c r="O76" s="1546" t="s">
        <v>1243</v>
      </c>
      <c r="P76" s="1545" t="s">
        <v>1039</v>
      </c>
      <c r="Q76" s="1543" t="s">
        <v>1244</v>
      </c>
      <c r="R76" s="1557"/>
      <c r="S76" s="1550"/>
      <c r="T76" s="1546" t="s">
        <v>1581</v>
      </c>
      <c r="U76" s="1545" t="s">
        <v>193</v>
      </c>
      <c r="V76" s="1543"/>
      <c r="W76" s="1627" t="s">
        <v>1581</v>
      </c>
      <c r="X76" s="1611" t="s">
        <v>193</v>
      </c>
      <c r="Y76" s="1614"/>
      <c r="Z76"/>
    </row>
    <row r="77" spans="1:26" s="1539" customFormat="1" ht="39.950000000000003" customHeight="1" x14ac:dyDescent="0.2">
      <c r="A77" s="1552" t="s">
        <v>350</v>
      </c>
      <c r="B77" s="1544" t="s">
        <v>351</v>
      </c>
      <c r="C77" s="1553" t="s">
        <v>352</v>
      </c>
      <c r="D77" s="1554">
        <v>180000000</v>
      </c>
      <c r="E77" s="1555" t="s">
        <v>193</v>
      </c>
      <c r="F77" s="1555" t="s">
        <v>193</v>
      </c>
      <c r="G77" s="1555" t="s">
        <v>65</v>
      </c>
      <c r="H77" s="1555" t="s">
        <v>193</v>
      </c>
      <c r="I77" s="1555" t="s">
        <v>5</v>
      </c>
      <c r="J77" s="1555" t="s">
        <v>5</v>
      </c>
      <c r="K77" s="1556" t="s">
        <v>5</v>
      </c>
      <c r="L77" s="1555" t="s">
        <v>7</v>
      </c>
      <c r="M77" s="1555" t="s">
        <v>7</v>
      </c>
      <c r="N77" s="1555" t="s">
        <v>15</v>
      </c>
      <c r="O77" s="1546"/>
      <c r="P77" s="1545" t="s">
        <v>1043</v>
      </c>
      <c r="Q77" s="1543" t="s">
        <v>1171</v>
      </c>
      <c r="R77" s="1560" t="s">
        <v>1154</v>
      </c>
      <c r="S77" s="1561"/>
      <c r="T77" s="1546" t="s">
        <v>1866</v>
      </c>
      <c r="U77" s="1545" t="s">
        <v>193</v>
      </c>
      <c r="V77" s="1543"/>
      <c r="W77" s="1627" t="s">
        <v>1866</v>
      </c>
      <c r="X77" s="1611" t="s">
        <v>193</v>
      </c>
      <c r="Y77" s="1614"/>
      <c r="Z77"/>
    </row>
    <row r="78" spans="1:26" s="1539" customFormat="1" ht="39.950000000000003" customHeight="1" x14ac:dyDescent="0.2">
      <c r="A78" s="1552" t="s">
        <v>353</v>
      </c>
      <c r="B78" s="1544" t="s">
        <v>354</v>
      </c>
      <c r="C78" s="1553" t="s">
        <v>352</v>
      </c>
      <c r="D78" s="1554">
        <v>120000000</v>
      </c>
      <c r="E78" s="1555" t="s">
        <v>193</v>
      </c>
      <c r="F78" s="1555" t="s">
        <v>193</v>
      </c>
      <c r="G78" s="1555" t="s">
        <v>65</v>
      </c>
      <c r="H78" s="1555" t="s">
        <v>193</v>
      </c>
      <c r="I78" s="1555" t="s">
        <v>6</v>
      </c>
      <c r="J78" s="1555" t="s">
        <v>6</v>
      </c>
      <c r="K78" s="1556" t="s">
        <v>6</v>
      </c>
      <c r="L78" s="1555" t="s">
        <v>7</v>
      </c>
      <c r="M78" s="1555" t="s">
        <v>7</v>
      </c>
      <c r="N78" s="1555" t="s">
        <v>15</v>
      </c>
      <c r="O78" s="1546"/>
      <c r="P78" s="1545" t="s">
        <v>1043</v>
      </c>
      <c r="Q78" s="1543" t="s">
        <v>1171</v>
      </c>
      <c r="R78" s="1560" t="s">
        <v>1154</v>
      </c>
      <c r="S78" s="1561"/>
      <c r="T78" s="1546" t="s">
        <v>1866</v>
      </c>
      <c r="U78" s="1545" t="s">
        <v>193</v>
      </c>
      <c r="V78" s="1543"/>
      <c r="W78" s="1627" t="s">
        <v>1866</v>
      </c>
      <c r="X78" s="1611" t="s">
        <v>193</v>
      </c>
      <c r="Y78" s="1614"/>
      <c r="Z78"/>
    </row>
    <row r="79" spans="1:26" s="1539" customFormat="1" ht="39.950000000000003" customHeight="1" x14ac:dyDescent="0.2">
      <c r="A79" s="1552" t="s">
        <v>353</v>
      </c>
      <c r="B79" s="1544" t="s">
        <v>355</v>
      </c>
      <c r="C79" s="1553" t="s">
        <v>356</v>
      </c>
      <c r="D79" s="1554">
        <v>120000000</v>
      </c>
      <c r="E79" s="1555" t="s">
        <v>193</v>
      </c>
      <c r="F79" s="1555" t="s">
        <v>193</v>
      </c>
      <c r="G79" s="1555" t="s">
        <v>65</v>
      </c>
      <c r="H79" s="1555" t="s">
        <v>193</v>
      </c>
      <c r="I79" s="1555" t="s">
        <v>6</v>
      </c>
      <c r="J79" s="1555" t="s">
        <v>6</v>
      </c>
      <c r="K79" s="1556" t="s">
        <v>6</v>
      </c>
      <c r="L79" s="1555" t="s">
        <v>7</v>
      </c>
      <c r="M79" s="1555" t="s">
        <v>7</v>
      </c>
      <c r="N79" s="1555" t="s">
        <v>15</v>
      </c>
      <c r="O79" s="1546"/>
      <c r="P79" s="1545" t="s">
        <v>193</v>
      </c>
      <c r="Q79" s="1543" t="s">
        <v>1172</v>
      </c>
      <c r="R79" s="1560" t="s">
        <v>1154</v>
      </c>
      <c r="S79" s="1561"/>
      <c r="T79" s="1546" t="s">
        <v>1866</v>
      </c>
      <c r="U79" s="1545" t="s">
        <v>193</v>
      </c>
      <c r="V79" s="1543"/>
      <c r="W79" s="1627" t="s">
        <v>1866</v>
      </c>
      <c r="X79" s="1611" t="s">
        <v>193</v>
      </c>
      <c r="Y79" s="1614"/>
      <c r="Z79"/>
    </row>
    <row r="80" spans="1:26" s="1539" customFormat="1" ht="39.950000000000003" customHeight="1" x14ac:dyDescent="0.2">
      <c r="A80" s="1552" t="s">
        <v>353</v>
      </c>
      <c r="B80" s="1544" t="s">
        <v>357</v>
      </c>
      <c r="C80" s="1553" t="s">
        <v>358</v>
      </c>
      <c r="D80" s="1554">
        <v>15000000</v>
      </c>
      <c r="E80" s="1555" t="s">
        <v>193</v>
      </c>
      <c r="F80" s="1555" t="s">
        <v>193</v>
      </c>
      <c r="G80" s="1555" t="s">
        <v>65</v>
      </c>
      <c r="H80" s="1555" t="s">
        <v>193</v>
      </c>
      <c r="I80" s="1555" t="s">
        <v>10</v>
      </c>
      <c r="J80" s="1555" t="s">
        <v>10</v>
      </c>
      <c r="K80" s="1555" t="s">
        <v>10</v>
      </c>
      <c r="L80" s="1555" t="s">
        <v>11</v>
      </c>
      <c r="M80" s="1555" t="s">
        <v>11</v>
      </c>
      <c r="N80" s="1555" t="s">
        <v>15</v>
      </c>
      <c r="O80" s="1540"/>
      <c r="P80" s="1545" t="s">
        <v>193</v>
      </c>
      <c r="Q80" s="1543"/>
      <c r="R80" s="1557"/>
      <c r="S80" s="1550"/>
      <c r="T80" s="1546" t="s">
        <v>1866</v>
      </c>
      <c r="U80" s="1545" t="s">
        <v>193</v>
      </c>
      <c r="V80" s="1543"/>
      <c r="W80" s="1627" t="s">
        <v>1866</v>
      </c>
      <c r="X80" s="1611" t="s">
        <v>193</v>
      </c>
      <c r="Y80" s="1614"/>
      <c r="Z80"/>
    </row>
    <row r="81" spans="1:26" s="1539" customFormat="1" ht="39.950000000000003" customHeight="1" x14ac:dyDescent="0.2">
      <c r="A81" s="1552" t="s">
        <v>353</v>
      </c>
      <c r="B81" s="1544" t="s">
        <v>359</v>
      </c>
      <c r="C81" s="1553" t="s">
        <v>360</v>
      </c>
      <c r="D81" s="1554">
        <v>400000000</v>
      </c>
      <c r="E81" s="1555" t="s">
        <v>193</v>
      </c>
      <c r="F81" s="1555" t="s">
        <v>193</v>
      </c>
      <c r="G81" s="1555" t="s">
        <v>193</v>
      </c>
      <c r="H81" s="1555" t="s">
        <v>193</v>
      </c>
      <c r="I81" s="1556" t="s">
        <v>6</v>
      </c>
      <c r="J81" s="1555" t="s">
        <v>6</v>
      </c>
      <c r="K81" s="1555" t="s">
        <v>9</v>
      </c>
      <c r="L81" s="1555" t="s">
        <v>10</v>
      </c>
      <c r="M81" s="1555" t="s">
        <v>10</v>
      </c>
      <c r="N81" s="1555" t="s">
        <v>15</v>
      </c>
      <c r="O81" s="1540"/>
      <c r="P81" s="1545" t="s">
        <v>1043</v>
      </c>
      <c r="Q81" s="1543" t="s">
        <v>1171</v>
      </c>
      <c r="R81" s="1557"/>
      <c r="S81" s="1550"/>
      <c r="T81" s="1546" t="s">
        <v>1866</v>
      </c>
      <c r="U81" s="1545" t="s">
        <v>193</v>
      </c>
      <c r="V81" s="1543"/>
      <c r="W81" s="1627" t="s">
        <v>1866</v>
      </c>
      <c r="X81" s="1611" t="s">
        <v>193</v>
      </c>
      <c r="Y81" s="1614"/>
      <c r="Z81"/>
    </row>
    <row r="82" spans="1:26" s="1539" customFormat="1" ht="39.950000000000003" customHeight="1" x14ac:dyDescent="0.2">
      <c r="A82" s="1552" t="s">
        <v>361</v>
      </c>
      <c r="B82" s="1544" t="s">
        <v>362</v>
      </c>
      <c r="C82" s="1553" t="s">
        <v>356</v>
      </c>
      <c r="D82" s="1554">
        <v>40000000</v>
      </c>
      <c r="E82" s="1555" t="s">
        <v>193</v>
      </c>
      <c r="F82" s="1555" t="s">
        <v>193</v>
      </c>
      <c r="G82" s="1555" t="s">
        <v>65</v>
      </c>
      <c r="H82" s="1555" t="s">
        <v>193</v>
      </c>
      <c r="I82" s="1555" t="s">
        <v>8</v>
      </c>
      <c r="J82" s="1555" t="s">
        <v>8</v>
      </c>
      <c r="K82" s="1555" t="s">
        <v>9</v>
      </c>
      <c r="L82" s="1555" t="s">
        <v>9</v>
      </c>
      <c r="M82" s="1555" t="s">
        <v>9</v>
      </c>
      <c r="N82" s="1555" t="s">
        <v>11</v>
      </c>
      <c r="O82" s="1540"/>
      <c r="P82" s="1545" t="s">
        <v>193</v>
      </c>
      <c r="Q82" s="1543"/>
      <c r="R82" s="1557"/>
      <c r="S82" s="1550"/>
      <c r="T82" s="1546" t="s">
        <v>1866</v>
      </c>
      <c r="U82" s="1545" t="s">
        <v>193</v>
      </c>
      <c r="V82" s="1543"/>
      <c r="W82" s="1627" t="s">
        <v>1866</v>
      </c>
      <c r="X82" s="1611" t="s">
        <v>193</v>
      </c>
      <c r="Y82" s="1614"/>
      <c r="Z82"/>
    </row>
    <row r="83" spans="1:26" s="1539" customFormat="1" ht="39.950000000000003" customHeight="1" x14ac:dyDescent="0.2">
      <c r="A83" s="1552" t="s">
        <v>363</v>
      </c>
      <c r="B83" s="1544" t="s">
        <v>364</v>
      </c>
      <c r="C83" s="1553" t="s">
        <v>356</v>
      </c>
      <c r="D83" s="1554">
        <v>40000000</v>
      </c>
      <c r="E83" s="1555" t="s">
        <v>193</v>
      </c>
      <c r="F83" s="1555" t="s">
        <v>193</v>
      </c>
      <c r="G83" s="1555" t="s">
        <v>65</v>
      </c>
      <c r="H83" s="1555" t="s">
        <v>193</v>
      </c>
      <c r="I83" s="1555" t="s">
        <v>10</v>
      </c>
      <c r="J83" s="1555" t="s">
        <v>10</v>
      </c>
      <c r="K83" s="1555" t="s">
        <v>10</v>
      </c>
      <c r="L83" s="1555" t="s">
        <v>11</v>
      </c>
      <c r="M83" s="1555" t="s">
        <v>11</v>
      </c>
      <c r="N83" s="1555" t="s">
        <v>15</v>
      </c>
      <c r="O83" s="1540"/>
      <c r="P83" s="1545" t="s">
        <v>193</v>
      </c>
      <c r="Q83" s="1543"/>
      <c r="R83" s="1557"/>
      <c r="S83" s="1550"/>
      <c r="T83" s="1546" t="s">
        <v>1866</v>
      </c>
      <c r="U83" s="1545" t="s">
        <v>193</v>
      </c>
      <c r="V83" s="1543"/>
      <c r="W83" s="1627" t="s">
        <v>1866</v>
      </c>
      <c r="X83" s="1611" t="s">
        <v>193</v>
      </c>
      <c r="Y83" s="1614"/>
      <c r="Z83"/>
    </row>
    <row r="84" spans="1:26" s="1539" customFormat="1" ht="39.950000000000003" customHeight="1" x14ac:dyDescent="0.2">
      <c r="A84" s="1552" t="s">
        <v>365</v>
      </c>
      <c r="B84" s="1544" t="s">
        <v>281</v>
      </c>
      <c r="C84" s="1553"/>
      <c r="D84" s="1554">
        <v>698000000</v>
      </c>
      <c r="E84" s="1555" t="s">
        <v>193</v>
      </c>
      <c r="F84" s="1555" t="s">
        <v>193</v>
      </c>
      <c r="G84" s="1555"/>
      <c r="H84" s="1555" t="s">
        <v>193</v>
      </c>
      <c r="I84" s="1555"/>
      <c r="J84" s="1555"/>
      <c r="K84" s="1555" t="s">
        <v>193</v>
      </c>
      <c r="L84" s="1555"/>
      <c r="M84" s="1555"/>
      <c r="N84" s="1555"/>
      <c r="O84" s="1540"/>
      <c r="P84" s="2000" t="s">
        <v>193</v>
      </c>
      <c r="Q84" s="2001" t="s">
        <v>1113</v>
      </c>
      <c r="R84" s="1557"/>
      <c r="S84" s="1550"/>
      <c r="T84" s="2002" t="s">
        <v>1113</v>
      </c>
      <c r="U84" s="2000" t="s">
        <v>193</v>
      </c>
      <c r="V84" s="1550" t="s">
        <v>1867</v>
      </c>
      <c r="W84" s="1992" t="s">
        <v>1113</v>
      </c>
      <c r="X84" s="1995" t="s">
        <v>193</v>
      </c>
      <c r="Y84" s="1625" t="s">
        <v>1867</v>
      </c>
      <c r="Z84"/>
    </row>
    <row r="85" spans="1:26" s="1539" customFormat="1" ht="39.950000000000003" customHeight="1" x14ac:dyDescent="0.2">
      <c r="A85" s="1552" t="s">
        <v>365</v>
      </c>
      <c r="B85" s="1544" t="s">
        <v>272</v>
      </c>
      <c r="C85" s="1553"/>
      <c r="D85" s="1554">
        <v>1025000000</v>
      </c>
      <c r="E85" s="1555" t="s">
        <v>193</v>
      </c>
      <c r="F85" s="1555" t="s">
        <v>193</v>
      </c>
      <c r="G85" s="1555"/>
      <c r="H85" s="1555" t="s">
        <v>193</v>
      </c>
      <c r="I85" s="1555"/>
      <c r="J85" s="1555"/>
      <c r="K85" s="1555" t="s">
        <v>193</v>
      </c>
      <c r="L85" s="1555"/>
      <c r="M85" s="1555"/>
      <c r="N85" s="1555"/>
      <c r="O85" s="1540"/>
      <c r="P85" s="2000"/>
      <c r="Q85" s="2001"/>
      <c r="R85" s="1557"/>
      <c r="S85" s="1550"/>
      <c r="T85" s="2003"/>
      <c r="U85" s="2000"/>
      <c r="V85" s="1550" t="s">
        <v>1868</v>
      </c>
      <c r="W85" s="1993"/>
      <c r="X85" s="1995"/>
      <c r="Y85" s="1625" t="s">
        <v>1868</v>
      </c>
      <c r="Z85"/>
    </row>
    <row r="86" spans="1:26" s="1539" customFormat="1" ht="39.950000000000003" customHeight="1" x14ac:dyDescent="0.2">
      <c r="A86" s="1552" t="s">
        <v>365</v>
      </c>
      <c r="B86" s="1544" t="s">
        <v>311</v>
      </c>
      <c r="C86" s="1553"/>
      <c r="D86" s="1554">
        <v>1580000000</v>
      </c>
      <c r="E86" s="1555" t="s">
        <v>193</v>
      </c>
      <c r="F86" s="1555" t="s">
        <v>193</v>
      </c>
      <c r="G86" s="1555"/>
      <c r="H86" s="1555" t="s">
        <v>193</v>
      </c>
      <c r="I86" s="1555"/>
      <c r="J86" s="1555"/>
      <c r="K86" s="1555" t="s">
        <v>193</v>
      </c>
      <c r="L86" s="1555"/>
      <c r="M86" s="1555"/>
      <c r="N86" s="1555"/>
      <c r="O86" s="1540"/>
      <c r="P86" s="2000"/>
      <c r="Q86" s="2001"/>
      <c r="R86" s="1557"/>
      <c r="S86" s="1550"/>
      <c r="T86" s="2003"/>
      <c r="U86" s="2000"/>
      <c r="V86" s="1550" t="s">
        <v>1869</v>
      </c>
      <c r="W86" s="1993"/>
      <c r="X86" s="1995"/>
      <c r="Y86" s="1625" t="s">
        <v>1869</v>
      </c>
      <c r="Z86"/>
    </row>
    <row r="87" spans="1:26" s="1539" customFormat="1" ht="39.950000000000003" customHeight="1" x14ac:dyDescent="0.2">
      <c r="A87" s="1552" t="s">
        <v>365</v>
      </c>
      <c r="B87" s="1544" t="s">
        <v>348</v>
      </c>
      <c r="C87" s="1553"/>
      <c r="D87" s="1554">
        <v>983000000</v>
      </c>
      <c r="E87" s="1555" t="s">
        <v>193</v>
      </c>
      <c r="F87" s="1555" t="s">
        <v>193</v>
      </c>
      <c r="G87" s="1555"/>
      <c r="H87" s="1555" t="s">
        <v>193</v>
      </c>
      <c r="I87" s="1555"/>
      <c r="J87" s="1555"/>
      <c r="K87" s="1555" t="s">
        <v>193</v>
      </c>
      <c r="L87" s="1555"/>
      <c r="M87" s="1555"/>
      <c r="N87" s="1555"/>
      <c r="O87" s="1540"/>
      <c r="P87" s="2000"/>
      <c r="Q87" s="2001"/>
      <c r="R87" s="1557"/>
      <c r="S87" s="1550"/>
      <c r="T87" s="2003"/>
      <c r="U87" s="2000"/>
      <c r="V87" s="1550" t="s">
        <v>1870</v>
      </c>
      <c r="W87" s="1993"/>
      <c r="X87" s="1995"/>
      <c r="Y87" s="1625" t="s">
        <v>1870</v>
      </c>
      <c r="Z87"/>
    </row>
    <row r="88" spans="1:26" s="1539" customFormat="1" ht="39.950000000000003" customHeight="1" x14ac:dyDescent="0.2">
      <c r="A88" s="1552" t="s">
        <v>365</v>
      </c>
      <c r="B88" s="1544" t="s">
        <v>349</v>
      </c>
      <c r="C88" s="1553"/>
      <c r="D88" s="1554">
        <v>955000000</v>
      </c>
      <c r="E88" s="1555" t="s">
        <v>193</v>
      </c>
      <c r="F88" s="1555" t="s">
        <v>193</v>
      </c>
      <c r="G88" s="1555"/>
      <c r="H88" s="1555" t="s">
        <v>193</v>
      </c>
      <c r="I88" s="1555"/>
      <c r="J88" s="1555"/>
      <c r="K88" s="1555" t="s">
        <v>193</v>
      </c>
      <c r="L88" s="1555"/>
      <c r="M88" s="1555"/>
      <c r="N88" s="1555"/>
      <c r="O88" s="1540"/>
      <c r="P88" s="2000"/>
      <c r="Q88" s="2001"/>
      <c r="R88" s="1557"/>
      <c r="S88" s="1550"/>
      <c r="T88" s="2004"/>
      <c r="U88" s="2000"/>
      <c r="V88" s="1550" t="s">
        <v>1871</v>
      </c>
      <c r="W88" s="1994"/>
      <c r="X88" s="1995"/>
      <c r="Y88" s="1625" t="s">
        <v>1871</v>
      </c>
      <c r="Z88"/>
    </row>
    <row r="89" spans="1:26" s="1539" customFormat="1" ht="39.950000000000003" customHeight="1" x14ac:dyDescent="0.2">
      <c r="A89" s="1552" t="s">
        <v>370</v>
      </c>
      <c r="B89" s="1544" t="s">
        <v>371</v>
      </c>
      <c r="C89" s="1553" t="s">
        <v>230</v>
      </c>
      <c r="D89" s="1554">
        <v>1800000000</v>
      </c>
      <c r="E89" s="1555" t="s">
        <v>193</v>
      </c>
      <c r="F89" s="1555" t="s">
        <v>193</v>
      </c>
      <c r="G89" s="1555" t="s">
        <v>65</v>
      </c>
      <c r="H89" s="1555" t="s">
        <v>193</v>
      </c>
      <c r="I89" s="1556" t="s">
        <v>6</v>
      </c>
      <c r="J89" s="1555" t="s">
        <v>7</v>
      </c>
      <c r="K89" s="1555" t="s">
        <v>9</v>
      </c>
      <c r="L89" s="1555" t="s">
        <v>10</v>
      </c>
      <c r="M89" s="1555" t="s">
        <v>10</v>
      </c>
      <c r="N89" s="1555" t="s">
        <v>15</v>
      </c>
      <c r="O89" s="1540" t="s">
        <v>1173</v>
      </c>
      <c r="P89" s="1545" t="s">
        <v>1039</v>
      </c>
      <c r="Q89" s="1543" t="s">
        <v>1174</v>
      </c>
      <c r="R89" s="1557"/>
      <c r="S89" s="1550"/>
      <c r="T89" s="1541" t="s">
        <v>1582</v>
      </c>
      <c r="U89" s="1545" t="s">
        <v>193</v>
      </c>
      <c r="V89" s="1543" t="s">
        <v>1872</v>
      </c>
      <c r="W89" s="1612" t="s">
        <v>1582</v>
      </c>
      <c r="X89" s="1611" t="s">
        <v>193</v>
      </c>
      <c r="Y89" s="1614" t="s">
        <v>2163</v>
      </c>
      <c r="Z89"/>
    </row>
    <row r="90" spans="1:26" s="1539" customFormat="1" ht="39.950000000000003" customHeight="1" x14ac:dyDescent="0.2">
      <c r="A90" s="1552" t="s">
        <v>257</v>
      </c>
      <c r="B90" s="1544" t="s">
        <v>258</v>
      </c>
      <c r="C90" s="1553" t="s">
        <v>230</v>
      </c>
      <c r="D90" s="1554">
        <v>1800000000</v>
      </c>
      <c r="E90" s="1555" t="s">
        <v>193</v>
      </c>
      <c r="F90" s="1555" t="s">
        <v>193</v>
      </c>
      <c r="G90" s="1555" t="s">
        <v>65</v>
      </c>
      <c r="H90" s="1555" t="s">
        <v>193</v>
      </c>
      <c r="I90" s="1555" t="s">
        <v>7</v>
      </c>
      <c r="J90" s="1555" t="s">
        <v>8</v>
      </c>
      <c r="K90" s="1555" t="s">
        <v>12</v>
      </c>
      <c r="L90" s="1555" t="s">
        <v>13</v>
      </c>
      <c r="M90" s="1555" t="s">
        <v>13</v>
      </c>
      <c r="N90" s="1555" t="s">
        <v>15</v>
      </c>
      <c r="O90" s="1540"/>
      <c r="P90" s="1545" t="s">
        <v>193</v>
      </c>
      <c r="Q90" s="1543"/>
      <c r="R90" s="1557"/>
      <c r="S90" s="1550"/>
      <c r="T90" s="1541" t="s">
        <v>1873</v>
      </c>
      <c r="U90" s="1545" t="s">
        <v>1039</v>
      </c>
      <c r="V90" s="1543" t="s">
        <v>1874</v>
      </c>
      <c r="W90" s="1612" t="s">
        <v>2164</v>
      </c>
      <c r="X90" s="1611" t="s">
        <v>1039</v>
      </c>
      <c r="Y90" s="1614"/>
      <c r="Z90"/>
    </row>
    <row r="91" spans="1:26" s="1539" customFormat="1" ht="39.950000000000003" customHeight="1" x14ac:dyDescent="0.2">
      <c r="A91" s="1552" t="s">
        <v>235</v>
      </c>
      <c r="B91" s="1544" t="s">
        <v>236</v>
      </c>
      <c r="C91" s="1553" t="s">
        <v>230</v>
      </c>
      <c r="D91" s="1554">
        <v>1800000000</v>
      </c>
      <c r="E91" s="1555" t="s">
        <v>193</v>
      </c>
      <c r="F91" s="1555" t="s">
        <v>231</v>
      </c>
      <c r="G91" s="1555" t="s">
        <v>65</v>
      </c>
      <c r="H91" s="1555" t="s">
        <v>193</v>
      </c>
      <c r="I91" s="1555" t="s">
        <v>7</v>
      </c>
      <c r="J91" s="1555" t="s">
        <v>8</v>
      </c>
      <c r="K91" s="1555" t="s">
        <v>12</v>
      </c>
      <c r="L91" s="1555" t="s">
        <v>13</v>
      </c>
      <c r="M91" s="1555" t="s">
        <v>13</v>
      </c>
      <c r="N91" s="1555" t="s">
        <v>15</v>
      </c>
      <c r="O91" s="1540"/>
      <c r="P91" s="1545" t="s">
        <v>193</v>
      </c>
      <c r="Q91" s="1543"/>
      <c r="R91" s="1557"/>
      <c r="S91" s="1550"/>
      <c r="T91" s="1541" t="s">
        <v>1583</v>
      </c>
      <c r="U91" s="1545" t="s">
        <v>1039</v>
      </c>
      <c r="V91" s="1543" t="s">
        <v>1875</v>
      </c>
      <c r="W91" s="1612" t="s">
        <v>2165</v>
      </c>
      <c r="X91" s="1611" t="s">
        <v>983</v>
      </c>
      <c r="Y91" s="1614" t="s">
        <v>2166</v>
      </c>
      <c r="Z91"/>
    </row>
    <row r="92" spans="1:26" s="1539" customFormat="1" ht="39.950000000000003" customHeight="1" x14ac:dyDescent="0.2">
      <c r="A92" s="1552" t="s">
        <v>312</v>
      </c>
      <c r="B92" s="1544" t="s">
        <v>313</v>
      </c>
      <c r="C92" s="1553" t="s">
        <v>192</v>
      </c>
      <c r="D92" s="1554">
        <v>1311000000</v>
      </c>
      <c r="E92" s="1555" t="s">
        <v>193</v>
      </c>
      <c r="F92" s="1555" t="s">
        <v>309</v>
      </c>
      <c r="G92" s="1555" t="s">
        <v>65</v>
      </c>
      <c r="H92" s="1555" t="s">
        <v>193</v>
      </c>
      <c r="I92" s="1556" t="s">
        <v>6</v>
      </c>
      <c r="J92" s="1555" t="s">
        <v>6</v>
      </c>
      <c r="K92" s="1555" t="s">
        <v>9</v>
      </c>
      <c r="L92" s="1555"/>
      <c r="M92" s="1555" t="s">
        <v>10</v>
      </c>
      <c r="N92" s="1555" t="s">
        <v>15</v>
      </c>
      <c r="O92" s="1544" t="s">
        <v>1175</v>
      </c>
      <c r="P92" s="1545" t="s">
        <v>1039</v>
      </c>
      <c r="Q92" s="1543"/>
      <c r="R92" s="1557"/>
      <c r="S92" s="1550"/>
      <c r="T92" s="1541" t="s">
        <v>1876</v>
      </c>
      <c r="U92" s="1545" t="s">
        <v>1043</v>
      </c>
      <c r="V92" s="1543" t="s">
        <v>1877</v>
      </c>
      <c r="W92" s="1613" t="s">
        <v>2167</v>
      </c>
      <c r="X92" s="1611" t="s">
        <v>990</v>
      </c>
      <c r="Y92" s="1614" t="s">
        <v>2168</v>
      </c>
      <c r="Z92"/>
    </row>
    <row r="93" spans="1:26" s="1539" customFormat="1" ht="39.950000000000003" customHeight="1" x14ac:dyDescent="0.2">
      <c r="A93" s="1564" t="s">
        <v>280</v>
      </c>
      <c r="B93" s="1565" t="s">
        <v>1528</v>
      </c>
      <c r="C93" s="1566"/>
      <c r="D93" s="1567">
        <f>SUM(D94:D100)</f>
        <v>9699391000</v>
      </c>
      <c r="E93" s="1568"/>
      <c r="F93" s="1569"/>
      <c r="G93" s="1569"/>
      <c r="H93" s="1569"/>
      <c r="I93" s="1569"/>
      <c r="J93" s="1570"/>
      <c r="K93" s="1570"/>
      <c r="L93" s="1570"/>
      <c r="M93" s="1571"/>
      <c r="N93" s="1569"/>
      <c r="O93" s="1542"/>
      <c r="P93" s="1572"/>
      <c r="Q93" s="1547"/>
      <c r="R93" s="1573"/>
      <c r="S93" s="1574"/>
      <c r="T93" s="1542"/>
      <c r="U93" s="1572"/>
      <c r="V93" s="1547"/>
      <c r="W93" s="968"/>
      <c r="X93" s="951"/>
      <c r="Y93" s="1036"/>
      <c r="Z93"/>
    </row>
    <row r="94" spans="1:26" s="1539" customFormat="1" ht="96.75" customHeight="1" x14ac:dyDescent="0.2">
      <c r="A94" s="1552" t="s">
        <v>275</v>
      </c>
      <c r="B94" s="1544" t="s">
        <v>276</v>
      </c>
      <c r="C94" s="1553" t="s">
        <v>277</v>
      </c>
      <c r="D94" s="1554">
        <v>3000000000</v>
      </c>
      <c r="E94" s="1555" t="s">
        <v>193</v>
      </c>
      <c r="F94" s="1555" t="s">
        <v>193</v>
      </c>
      <c r="G94" s="1555" t="s">
        <v>65</v>
      </c>
      <c r="H94" s="1555" t="s">
        <v>193</v>
      </c>
      <c r="I94" s="1556" t="s">
        <v>5</v>
      </c>
      <c r="J94" s="1555" t="s">
        <v>6</v>
      </c>
      <c r="K94" s="1555" t="s">
        <v>9</v>
      </c>
      <c r="L94" s="1555" t="s">
        <v>9</v>
      </c>
      <c r="M94" s="1555" t="s">
        <v>10</v>
      </c>
      <c r="N94" s="1555" t="s">
        <v>15</v>
      </c>
      <c r="O94" s="1544" t="s">
        <v>1176</v>
      </c>
      <c r="P94" s="1545" t="s">
        <v>1039</v>
      </c>
      <c r="Q94" s="1543" t="s">
        <v>1177</v>
      </c>
      <c r="R94" s="1557"/>
      <c r="S94" s="1550"/>
      <c r="T94" s="1541" t="s">
        <v>1878</v>
      </c>
      <c r="U94" s="1545" t="s">
        <v>1043</v>
      </c>
      <c r="V94" s="1543" t="s">
        <v>1882</v>
      </c>
      <c r="W94" s="1612" t="s">
        <v>2169</v>
      </c>
      <c r="X94" s="1611" t="s">
        <v>990</v>
      </c>
      <c r="Y94" s="1614" t="s">
        <v>1882</v>
      </c>
      <c r="Z94"/>
    </row>
    <row r="95" spans="1:26" s="1539" customFormat="1" ht="39.950000000000003" customHeight="1" x14ac:dyDescent="0.2">
      <c r="A95" s="1552" t="s">
        <v>275</v>
      </c>
      <c r="B95" s="1544" t="s">
        <v>278</v>
      </c>
      <c r="C95" s="1553" t="s">
        <v>279</v>
      </c>
      <c r="D95" s="1554">
        <v>700000000</v>
      </c>
      <c r="E95" s="1555" t="s">
        <v>193</v>
      </c>
      <c r="F95" s="1555" t="s">
        <v>193</v>
      </c>
      <c r="G95" s="1555" t="s">
        <v>65</v>
      </c>
      <c r="H95" s="1555" t="s">
        <v>193</v>
      </c>
      <c r="I95" s="1556" t="s">
        <v>5</v>
      </c>
      <c r="J95" s="1555" t="s">
        <v>6</v>
      </c>
      <c r="K95" s="1555" t="s">
        <v>9</v>
      </c>
      <c r="L95" s="1555" t="s">
        <v>9</v>
      </c>
      <c r="M95" s="1555" t="s">
        <v>10</v>
      </c>
      <c r="N95" s="1555" t="s">
        <v>15</v>
      </c>
      <c r="O95" s="1544" t="s">
        <v>1178</v>
      </c>
      <c r="P95" s="1545" t="s">
        <v>193</v>
      </c>
      <c r="Q95" s="1543"/>
      <c r="R95" s="1557"/>
      <c r="S95" s="1550"/>
      <c r="T95" s="1541" t="s">
        <v>1584</v>
      </c>
      <c r="U95" s="1545" t="s">
        <v>193</v>
      </c>
      <c r="V95" s="1543"/>
      <c r="W95" s="1612" t="s">
        <v>1584</v>
      </c>
      <c r="X95" s="1611" t="s">
        <v>193</v>
      </c>
      <c r="Y95" s="1614" t="s">
        <v>1095</v>
      </c>
      <c r="Z95"/>
    </row>
    <row r="96" spans="1:26" s="1539" customFormat="1" ht="39.950000000000003" customHeight="1" x14ac:dyDescent="0.2">
      <c r="A96" s="1552" t="s">
        <v>280</v>
      </c>
      <c r="B96" s="1544" t="s">
        <v>281</v>
      </c>
      <c r="C96" s="1553"/>
      <c r="D96" s="1554">
        <v>100000000</v>
      </c>
      <c r="E96" s="1555" t="s">
        <v>193</v>
      </c>
      <c r="F96" s="1555" t="s">
        <v>193</v>
      </c>
      <c r="G96" s="1555"/>
      <c r="H96" s="1555" t="s">
        <v>193</v>
      </c>
      <c r="I96" s="1555"/>
      <c r="J96" s="1555"/>
      <c r="K96" s="1555" t="s">
        <v>193</v>
      </c>
      <c r="L96" s="1555"/>
      <c r="M96" s="1555"/>
      <c r="N96" s="1555"/>
      <c r="O96" s="1540"/>
      <c r="P96" s="1545"/>
      <c r="Q96" s="1543"/>
      <c r="R96" s="1557"/>
      <c r="S96" s="1550"/>
      <c r="T96" s="1540"/>
      <c r="U96" s="1545"/>
      <c r="V96" s="1543"/>
      <c r="W96" s="1610"/>
      <c r="X96" s="1611" t="s">
        <v>193</v>
      </c>
      <c r="Y96" s="1614"/>
      <c r="Z96"/>
    </row>
    <row r="97" spans="1:26" s="1539" customFormat="1" ht="39.950000000000003" customHeight="1" x14ac:dyDescent="0.2">
      <c r="A97" s="1552" t="s">
        <v>282</v>
      </c>
      <c r="B97" s="1544" t="s">
        <v>861</v>
      </c>
      <c r="C97" s="1553" t="s">
        <v>239</v>
      </c>
      <c r="D97" s="1554">
        <v>4363503841</v>
      </c>
      <c r="E97" s="1553" t="s">
        <v>682</v>
      </c>
      <c r="F97" s="1555" t="s">
        <v>284</v>
      </c>
      <c r="G97" s="1555" t="s">
        <v>65</v>
      </c>
      <c r="H97" s="1555" t="s">
        <v>193</v>
      </c>
      <c r="I97" s="1555" t="s">
        <v>285</v>
      </c>
      <c r="J97" s="1555" t="s">
        <v>193</v>
      </c>
      <c r="K97" s="1555" t="s">
        <v>4</v>
      </c>
      <c r="L97" s="1555">
        <v>2017</v>
      </c>
      <c r="M97" s="1555" t="s">
        <v>7</v>
      </c>
      <c r="N97" s="1555" t="s">
        <v>10</v>
      </c>
      <c r="O97" s="1540" t="s">
        <v>1120</v>
      </c>
      <c r="P97" s="1545" t="s">
        <v>1039</v>
      </c>
      <c r="Q97" s="1543" t="s">
        <v>1256</v>
      </c>
      <c r="R97" s="1560" t="s">
        <v>1141</v>
      </c>
      <c r="S97" s="1561" t="s">
        <v>1142</v>
      </c>
      <c r="T97" s="1540" t="s">
        <v>1585</v>
      </c>
      <c r="U97" s="1545" t="s">
        <v>1043</v>
      </c>
      <c r="V97" s="1543"/>
      <c r="W97" s="1610" t="s">
        <v>1585</v>
      </c>
      <c r="X97" s="1611" t="s">
        <v>990</v>
      </c>
      <c r="Y97" s="1614"/>
      <c r="Z97"/>
    </row>
    <row r="98" spans="1:26" s="1539" customFormat="1" ht="39.950000000000003" customHeight="1" x14ac:dyDescent="0.2">
      <c r="A98" s="1552" t="s">
        <v>282</v>
      </c>
      <c r="B98" s="1544" t="s">
        <v>681</v>
      </c>
      <c r="C98" s="1553" t="s">
        <v>680</v>
      </c>
      <c r="D98" s="1554">
        <v>736887000</v>
      </c>
      <c r="E98" s="1555" t="s">
        <v>193</v>
      </c>
      <c r="F98" s="1555" t="s">
        <v>193</v>
      </c>
      <c r="G98" s="1555" t="s">
        <v>65</v>
      </c>
      <c r="H98" s="1555" t="s">
        <v>193</v>
      </c>
      <c r="I98" s="1556" t="s">
        <v>6</v>
      </c>
      <c r="J98" s="1555" t="s">
        <v>6</v>
      </c>
      <c r="K98" s="1555" t="s">
        <v>9</v>
      </c>
      <c r="L98" s="1555" t="s">
        <v>10</v>
      </c>
      <c r="M98" s="1555" t="s">
        <v>10</v>
      </c>
      <c r="N98" s="1555" t="s">
        <v>10</v>
      </c>
      <c r="O98" s="1540" t="s">
        <v>1239</v>
      </c>
      <c r="P98" s="1545" t="s">
        <v>1043</v>
      </c>
      <c r="Q98" s="1543" t="s">
        <v>1171</v>
      </c>
      <c r="R98" s="1557"/>
      <c r="S98" s="1550"/>
      <c r="T98" s="2002" t="s">
        <v>1879</v>
      </c>
      <c r="U98" s="1545" t="s">
        <v>193</v>
      </c>
      <c r="V98" s="2006" t="s">
        <v>1880</v>
      </c>
      <c r="W98" s="1628" t="s">
        <v>2170</v>
      </c>
      <c r="X98" s="1611" t="s">
        <v>193</v>
      </c>
      <c r="Y98" s="1996" t="s">
        <v>1880</v>
      </c>
      <c r="Z98"/>
    </row>
    <row r="99" spans="1:26" s="1539" customFormat="1" ht="39.950000000000003" customHeight="1" x14ac:dyDescent="0.2">
      <c r="A99" s="1552" t="s">
        <v>275</v>
      </c>
      <c r="B99" s="1544" t="s">
        <v>286</v>
      </c>
      <c r="C99" s="1553" t="s">
        <v>287</v>
      </c>
      <c r="D99" s="1554">
        <v>600000000</v>
      </c>
      <c r="E99" s="1555" t="s">
        <v>193</v>
      </c>
      <c r="F99" s="1555" t="s">
        <v>193</v>
      </c>
      <c r="G99" s="1555" t="s">
        <v>65</v>
      </c>
      <c r="H99" s="1555" t="s">
        <v>193</v>
      </c>
      <c r="I99" s="1556" t="s">
        <v>6</v>
      </c>
      <c r="J99" s="1555" t="s">
        <v>6</v>
      </c>
      <c r="K99" s="1555" t="s">
        <v>9</v>
      </c>
      <c r="L99" s="1555" t="s">
        <v>10</v>
      </c>
      <c r="M99" s="1555" t="s">
        <v>10</v>
      </c>
      <c r="N99" s="1555" t="s">
        <v>15</v>
      </c>
      <c r="O99" s="1540" t="s">
        <v>1247</v>
      </c>
      <c r="P99" s="1545" t="s">
        <v>1043</v>
      </c>
      <c r="Q99" s="1543" t="s">
        <v>1171</v>
      </c>
      <c r="R99" s="1557"/>
      <c r="S99" s="1550"/>
      <c r="T99" s="2004"/>
      <c r="U99" s="1545" t="s">
        <v>193</v>
      </c>
      <c r="V99" s="2008"/>
      <c r="W99" s="1629" t="s">
        <v>2171</v>
      </c>
      <c r="X99" s="1611" t="s">
        <v>193</v>
      </c>
      <c r="Y99" s="1997"/>
      <c r="Z99"/>
    </row>
    <row r="100" spans="1:26" s="1539" customFormat="1" ht="39.950000000000003" customHeight="1" x14ac:dyDescent="0.2">
      <c r="A100" s="1552" t="s">
        <v>275</v>
      </c>
      <c r="B100" s="1544" t="s">
        <v>679</v>
      </c>
      <c r="C100" s="1553" t="s">
        <v>230</v>
      </c>
      <c r="D100" s="1554">
        <f>199000000+159</f>
        <v>199000159</v>
      </c>
      <c r="E100" s="1555" t="s">
        <v>193</v>
      </c>
      <c r="F100" s="1555" t="s">
        <v>193</v>
      </c>
      <c r="G100" s="1555" t="s">
        <v>65</v>
      </c>
      <c r="H100" s="1555" t="s">
        <v>193</v>
      </c>
      <c r="I100" s="1556" t="s">
        <v>6</v>
      </c>
      <c r="J100" s="1555" t="s">
        <v>6</v>
      </c>
      <c r="K100" s="1555" t="s">
        <v>9</v>
      </c>
      <c r="L100" s="1555" t="s">
        <v>10</v>
      </c>
      <c r="M100" s="1555" t="s">
        <v>10</v>
      </c>
      <c r="N100" s="1555" t="s">
        <v>14</v>
      </c>
      <c r="O100" s="1540" t="s">
        <v>1241</v>
      </c>
      <c r="P100" s="1545" t="s">
        <v>1043</v>
      </c>
      <c r="Q100" s="1543" t="s">
        <v>1171</v>
      </c>
      <c r="R100" s="1557"/>
      <c r="S100" s="1550"/>
      <c r="T100" s="1541" t="s">
        <v>1881</v>
      </c>
      <c r="U100" s="1545" t="s">
        <v>193</v>
      </c>
      <c r="V100" s="1543"/>
      <c r="W100" s="1612" t="s">
        <v>1881</v>
      </c>
      <c r="X100" s="1611" t="s">
        <v>193</v>
      </c>
      <c r="Y100" s="1614" t="s">
        <v>1095</v>
      </c>
      <c r="Z100"/>
    </row>
    <row r="101" spans="1:26" s="1539" customFormat="1" ht="39.950000000000003" customHeight="1" x14ac:dyDescent="0.2">
      <c r="A101" s="1564" t="s">
        <v>1529</v>
      </c>
      <c r="B101" s="1565" t="s">
        <v>1530</v>
      </c>
      <c r="C101" s="1566"/>
      <c r="D101" s="1567">
        <f>+D102</f>
        <v>700000000</v>
      </c>
      <c r="E101" s="1568"/>
      <c r="F101" s="1569"/>
      <c r="G101" s="1569"/>
      <c r="H101" s="1569"/>
      <c r="I101" s="1569"/>
      <c r="J101" s="1570"/>
      <c r="K101" s="1570"/>
      <c r="L101" s="1570"/>
      <c r="M101" s="1571"/>
      <c r="N101" s="1569"/>
      <c r="O101" s="1542"/>
      <c r="P101" s="1572"/>
      <c r="Q101" s="1547"/>
      <c r="R101" s="1573"/>
      <c r="S101" s="1574"/>
      <c r="T101" s="1542"/>
      <c r="U101" s="1572"/>
      <c r="V101" s="1547"/>
      <c r="W101" s="968"/>
      <c r="X101" s="951"/>
      <c r="Y101" s="1036"/>
      <c r="Z101"/>
    </row>
    <row r="102" spans="1:26" s="1539" customFormat="1" ht="39.950000000000003" customHeight="1" x14ac:dyDescent="0.2">
      <c r="A102" s="1552" t="s">
        <v>289</v>
      </c>
      <c r="B102" s="1544" t="s">
        <v>290</v>
      </c>
      <c r="C102" s="1553" t="s">
        <v>230</v>
      </c>
      <c r="D102" s="1554">
        <v>700000000</v>
      </c>
      <c r="E102" s="1555" t="s">
        <v>193</v>
      </c>
      <c r="F102" s="1555" t="s">
        <v>291</v>
      </c>
      <c r="G102" s="1555" t="s">
        <v>65</v>
      </c>
      <c r="H102" s="1555" t="s">
        <v>193</v>
      </c>
      <c r="I102" s="1556" t="s">
        <v>6</v>
      </c>
      <c r="J102" s="1555" t="s">
        <v>7</v>
      </c>
      <c r="K102" s="1555" t="s">
        <v>8</v>
      </c>
      <c r="L102" s="1555" t="s">
        <v>9</v>
      </c>
      <c r="M102" s="1555" t="s">
        <v>9</v>
      </c>
      <c r="N102" s="1555" t="s">
        <v>12</v>
      </c>
      <c r="O102" s="1540"/>
      <c r="P102" s="1545" t="s">
        <v>1043</v>
      </c>
      <c r="Q102" s="1543" t="s">
        <v>1171</v>
      </c>
      <c r="R102" s="1557"/>
      <c r="S102" s="1550"/>
      <c r="T102" s="1541" t="s">
        <v>1586</v>
      </c>
      <c r="U102" s="1545" t="s">
        <v>1043</v>
      </c>
      <c r="V102" s="1543"/>
      <c r="W102" s="1612" t="s">
        <v>1586</v>
      </c>
      <c r="X102" s="1611" t="s">
        <v>990</v>
      </c>
      <c r="Y102" s="1614" t="s">
        <v>2172</v>
      </c>
      <c r="Z102"/>
    </row>
    <row r="103" spans="1:26" s="1539" customFormat="1" ht="39.950000000000003" customHeight="1" x14ac:dyDescent="0.2">
      <c r="A103" s="1564" t="s">
        <v>1531</v>
      </c>
      <c r="B103" s="1565" t="s">
        <v>1532</v>
      </c>
      <c r="C103" s="1566"/>
      <c r="D103" s="1567">
        <f>SUM(D104:D106)</f>
        <v>25200000000</v>
      </c>
      <c r="E103" s="1568"/>
      <c r="F103" s="1569"/>
      <c r="G103" s="1569"/>
      <c r="H103" s="1569"/>
      <c r="I103" s="1569"/>
      <c r="J103" s="1570"/>
      <c r="K103" s="1570"/>
      <c r="L103" s="1570"/>
      <c r="M103" s="1571"/>
      <c r="N103" s="1569"/>
      <c r="O103" s="1542"/>
      <c r="P103" s="1572"/>
      <c r="Q103" s="1547"/>
      <c r="R103" s="1573"/>
      <c r="S103" s="1574"/>
      <c r="T103" s="1542"/>
      <c r="U103" s="1572"/>
      <c r="V103" s="1547"/>
      <c r="W103" s="968"/>
      <c r="X103" s="951"/>
      <c r="Y103" s="1036"/>
      <c r="Z103"/>
    </row>
    <row r="104" spans="1:26" s="1539" customFormat="1" ht="39.950000000000003" customHeight="1" x14ac:dyDescent="0.2">
      <c r="A104" s="1552" t="s">
        <v>298</v>
      </c>
      <c r="B104" s="1544" t="s">
        <v>2008</v>
      </c>
      <c r="C104" s="1553" t="s">
        <v>265</v>
      </c>
      <c r="D104" s="1554">
        <v>15000000000</v>
      </c>
      <c r="E104" s="1553" t="s">
        <v>678</v>
      </c>
      <c r="F104" s="1555" t="s">
        <v>300</v>
      </c>
      <c r="G104" s="1555" t="s">
        <v>65</v>
      </c>
      <c r="H104" s="1555" t="s">
        <v>193</v>
      </c>
      <c r="I104" s="1555" t="s">
        <v>285</v>
      </c>
      <c r="J104" s="1555" t="s">
        <v>193</v>
      </c>
      <c r="K104" s="1555" t="s">
        <v>4</v>
      </c>
      <c r="L104" s="1555">
        <v>2017</v>
      </c>
      <c r="M104" s="1555" t="s">
        <v>10</v>
      </c>
      <c r="N104" s="1555" t="s">
        <v>10</v>
      </c>
      <c r="O104" s="1540" t="s">
        <v>1156</v>
      </c>
      <c r="P104" s="1545" t="s">
        <v>1039</v>
      </c>
      <c r="Q104" s="1543" t="s">
        <v>1262</v>
      </c>
      <c r="R104" s="1560" t="s">
        <v>1179</v>
      </c>
      <c r="S104" s="1561" t="s">
        <v>1180</v>
      </c>
      <c r="T104" s="1540" t="s">
        <v>1587</v>
      </c>
      <c r="U104" s="1545" t="s">
        <v>1039</v>
      </c>
      <c r="V104" s="1543"/>
      <c r="W104" s="1610" t="s">
        <v>1587</v>
      </c>
      <c r="X104" s="1611" t="s">
        <v>983</v>
      </c>
      <c r="Y104" s="1614"/>
      <c r="Z104"/>
    </row>
    <row r="105" spans="1:26" s="1539" customFormat="1" ht="39.950000000000003" customHeight="1" x14ac:dyDescent="0.2">
      <c r="A105" s="1552" t="s">
        <v>366</v>
      </c>
      <c r="B105" s="1544" t="s">
        <v>367</v>
      </c>
      <c r="C105" s="1553" t="s">
        <v>358</v>
      </c>
      <c r="D105" s="1554">
        <v>200000000</v>
      </c>
      <c r="E105" s="1553" t="s">
        <v>193</v>
      </c>
      <c r="F105" s="1555" t="s">
        <v>193</v>
      </c>
      <c r="G105" s="1555"/>
      <c r="H105" s="1555" t="s">
        <v>193</v>
      </c>
      <c r="I105" s="1555" t="s">
        <v>6</v>
      </c>
      <c r="J105" s="1555" t="s">
        <v>6</v>
      </c>
      <c r="K105" s="1555" t="s">
        <v>6</v>
      </c>
      <c r="L105" s="1555" t="s">
        <v>7</v>
      </c>
      <c r="M105" s="1555" t="s">
        <v>7</v>
      </c>
      <c r="N105" s="1555" t="s">
        <v>15</v>
      </c>
      <c r="O105" s="1540" t="s">
        <v>1263</v>
      </c>
      <c r="P105" s="1545" t="s">
        <v>193</v>
      </c>
      <c r="Q105" s="1543"/>
      <c r="R105" s="1560" t="s">
        <v>1154</v>
      </c>
      <c r="S105" s="1561"/>
      <c r="T105" s="1540" t="s">
        <v>1588</v>
      </c>
      <c r="U105" s="1545" t="s">
        <v>193</v>
      </c>
      <c r="V105" s="1543"/>
      <c r="W105" s="1610" t="s">
        <v>2173</v>
      </c>
      <c r="X105" s="1636" t="s">
        <v>983</v>
      </c>
      <c r="Y105" s="1614"/>
      <c r="Z105"/>
    </row>
    <row r="106" spans="1:26" s="1539" customFormat="1" ht="113.25" customHeight="1" x14ac:dyDescent="0.2">
      <c r="A106" s="1552" t="s">
        <v>368</v>
      </c>
      <c r="B106" s="1544" t="s">
        <v>369</v>
      </c>
      <c r="C106" s="1553"/>
      <c r="D106" s="1554">
        <v>10000000000</v>
      </c>
      <c r="E106" s="1555" t="s">
        <v>193</v>
      </c>
      <c r="F106" s="1555" t="s">
        <v>193</v>
      </c>
      <c r="G106" s="1555" t="s">
        <v>193</v>
      </c>
      <c r="H106" s="1555" t="s">
        <v>193</v>
      </c>
      <c r="I106" s="1555" t="s">
        <v>250</v>
      </c>
      <c r="J106" s="1555"/>
      <c r="K106" s="1555" t="s">
        <v>1136</v>
      </c>
      <c r="L106" s="1555"/>
      <c r="M106" s="1555"/>
      <c r="N106" s="1555"/>
      <c r="O106" s="1540" t="s">
        <v>1264</v>
      </c>
      <c r="P106" s="1545"/>
      <c r="Q106" s="1543"/>
      <c r="R106" s="1560"/>
      <c r="S106" s="1561"/>
      <c r="T106" s="1541" t="s">
        <v>1589</v>
      </c>
      <c r="U106" s="1545" t="s">
        <v>1039</v>
      </c>
      <c r="V106" s="1543"/>
      <c r="W106" s="1612" t="s">
        <v>2174</v>
      </c>
      <c r="X106" s="1611" t="s">
        <v>983</v>
      </c>
      <c r="Y106" s="1614"/>
      <c r="Z106"/>
    </row>
    <row r="107" spans="1:26" ht="39.950000000000003" customHeight="1" thickBot="1" x14ac:dyDescent="0.3">
      <c r="A107" s="1293"/>
      <c r="B107" s="1294"/>
      <c r="C107" s="1295" t="s">
        <v>542</v>
      </c>
      <c r="D107" s="1308">
        <f>+D7+D18+D22+D39+D49+D53+D59+D74+D93+D101+D103</f>
        <v>124174324106</v>
      </c>
      <c r="E107" s="1296"/>
      <c r="F107" s="1296"/>
      <c r="G107" s="1297"/>
      <c r="H107" s="1297"/>
      <c r="I107" s="1296"/>
      <c r="J107" s="1296"/>
      <c r="K107" s="1296"/>
      <c r="L107" s="1296"/>
      <c r="M107" s="1296"/>
      <c r="N107" s="1296"/>
      <c r="O107" s="1302"/>
      <c r="P107" s="1298"/>
      <c r="Q107" s="1306"/>
      <c r="R107" s="1300"/>
      <c r="S107" s="1299"/>
      <c r="T107" s="1302"/>
      <c r="U107" s="1298"/>
      <c r="V107" s="1306"/>
      <c r="W107" s="1302"/>
      <c r="X107" s="1298"/>
      <c r="Y107" s="1306"/>
    </row>
    <row r="108" spans="1:26" ht="15.75" thickTop="1" x14ac:dyDescent="0.25">
      <c r="A108" s="839"/>
      <c r="B108" s="1291"/>
      <c r="C108" s="839"/>
      <c r="D108" s="1522"/>
      <c r="E108" s="838"/>
      <c r="F108" s="838"/>
      <c r="G108" s="839"/>
      <c r="H108" s="839"/>
      <c r="I108" s="838"/>
      <c r="J108" s="838"/>
      <c r="K108" s="838"/>
      <c r="L108" s="838"/>
      <c r="M108" s="838"/>
      <c r="N108" s="838"/>
      <c r="O108" s="1301"/>
      <c r="P108" s="843"/>
      <c r="Q108" s="1301"/>
      <c r="R108" s="842"/>
      <c r="S108" s="842"/>
      <c r="T108" s="1301"/>
      <c r="U108" s="843"/>
      <c r="V108" s="1301"/>
      <c r="W108" s="1301"/>
      <c r="X108" s="843"/>
      <c r="Y108" s="1301"/>
    </row>
    <row r="109" spans="1:26" ht="15" x14ac:dyDescent="0.25">
      <c r="A109" s="839"/>
      <c r="B109" s="1291"/>
      <c r="C109" s="839"/>
      <c r="D109" s="1523"/>
      <c r="E109" s="838"/>
      <c r="F109" s="838"/>
      <c r="G109" s="839"/>
      <c r="H109" s="839"/>
      <c r="I109" s="838"/>
      <c r="J109" s="838"/>
      <c r="K109" s="838"/>
      <c r="L109" s="838"/>
      <c r="M109" s="838"/>
      <c r="N109" s="838"/>
      <c r="O109" s="1301"/>
      <c r="P109" s="843"/>
      <c r="Q109" s="1301"/>
      <c r="R109" s="842"/>
      <c r="S109" s="842"/>
      <c r="T109" s="1301"/>
      <c r="U109" s="843"/>
      <c r="V109" s="1301"/>
      <c r="W109" s="1301"/>
      <c r="X109" s="843"/>
      <c r="Y109" s="1301"/>
    </row>
    <row r="110" spans="1:26" ht="15" x14ac:dyDescent="0.25">
      <c r="A110" s="839"/>
      <c r="B110" s="1291"/>
      <c r="C110" s="839"/>
      <c r="D110" s="1523"/>
      <c r="E110" s="838"/>
      <c r="F110" s="838"/>
      <c r="G110" s="839"/>
      <c r="H110" s="839"/>
      <c r="I110" s="838"/>
      <c r="J110" s="838"/>
      <c r="K110" s="838"/>
      <c r="L110" s="838"/>
      <c r="M110" s="838"/>
      <c r="N110" s="838"/>
      <c r="O110" s="1303" t="s">
        <v>985</v>
      </c>
      <c r="P110" s="826">
        <v>73</v>
      </c>
      <c r="Q110" s="1305">
        <v>1</v>
      </c>
      <c r="R110" s="842"/>
      <c r="S110" s="842"/>
      <c r="T110" s="1303" t="s">
        <v>985</v>
      </c>
      <c r="U110" s="1524">
        <f>U111+U117</f>
        <v>76</v>
      </c>
      <c r="V110" s="1305">
        <v>1</v>
      </c>
      <c r="W110" s="1303" t="s">
        <v>985</v>
      </c>
      <c r="X110" s="1524">
        <v>80</v>
      </c>
      <c r="Y110" s="1305">
        <v>1</v>
      </c>
    </row>
    <row r="111" spans="1:26" ht="15" x14ac:dyDescent="0.25">
      <c r="A111" s="839"/>
      <c r="B111" s="1291"/>
      <c r="C111" s="839"/>
      <c r="D111" s="1523"/>
      <c r="E111" s="838"/>
      <c r="F111" s="838"/>
      <c r="G111" s="839"/>
      <c r="H111" s="839"/>
      <c r="I111" s="838"/>
      <c r="J111" s="838"/>
      <c r="K111" s="838"/>
      <c r="L111" s="838"/>
      <c r="M111" s="838"/>
      <c r="N111" s="838"/>
      <c r="O111" s="1304" t="s">
        <v>986</v>
      </c>
      <c r="P111" s="826">
        <v>48</v>
      </c>
      <c r="Q111" s="1304"/>
      <c r="R111" s="842"/>
      <c r="S111" s="842"/>
      <c r="T111" s="1304" t="s">
        <v>1554</v>
      </c>
      <c r="U111" s="1524">
        <v>25</v>
      </c>
      <c r="V111" s="1304"/>
      <c r="W111" s="1304" t="s">
        <v>2175</v>
      </c>
      <c r="X111" s="1524">
        <v>30</v>
      </c>
      <c r="Y111" s="1304"/>
    </row>
    <row r="112" spans="1:26" ht="15" x14ac:dyDescent="0.25">
      <c r="A112" s="839"/>
      <c r="B112" s="1291"/>
      <c r="C112" s="839"/>
      <c r="D112" s="1523"/>
      <c r="E112" s="838"/>
      <c r="F112" s="838"/>
      <c r="G112" s="839"/>
      <c r="H112" s="839"/>
      <c r="I112" s="838"/>
      <c r="J112" s="838"/>
      <c r="K112" s="838"/>
      <c r="L112" s="838"/>
      <c r="M112" s="838"/>
      <c r="N112" s="838"/>
      <c r="O112" s="1304" t="s">
        <v>989</v>
      </c>
      <c r="P112" s="826">
        <v>24</v>
      </c>
      <c r="Q112" s="1304"/>
      <c r="R112" s="842"/>
      <c r="S112" s="842"/>
      <c r="T112" s="1304" t="s">
        <v>1556</v>
      </c>
      <c r="U112" s="1524">
        <v>15</v>
      </c>
      <c r="V112" s="1304"/>
      <c r="W112" s="1304" t="s">
        <v>1556</v>
      </c>
      <c r="X112" s="1524">
        <v>23</v>
      </c>
      <c r="Y112" s="1304"/>
    </row>
    <row r="113" spans="1:25" ht="15" x14ac:dyDescent="0.25">
      <c r="A113" s="839"/>
      <c r="B113" s="1291"/>
      <c r="C113" s="839"/>
      <c r="D113" s="1523"/>
      <c r="E113" s="838"/>
      <c r="F113" s="838"/>
      <c r="G113" s="839"/>
      <c r="H113" s="839"/>
      <c r="I113" s="838"/>
      <c r="J113" s="838"/>
      <c r="K113" s="838"/>
      <c r="L113" s="838"/>
      <c r="M113" s="838"/>
      <c r="N113" s="838"/>
      <c r="O113" s="1304" t="s">
        <v>987</v>
      </c>
      <c r="P113" s="836">
        <f>P112/P111</f>
        <v>0.5</v>
      </c>
      <c r="Q113" s="1304"/>
      <c r="R113" s="842"/>
      <c r="S113" s="842"/>
      <c r="T113" s="1304" t="s">
        <v>987</v>
      </c>
      <c r="U113" s="1525">
        <f>U112/U111</f>
        <v>0.6</v>
      </c>
      <c r="V113" s="1304"/>
      <c r="W113" s="1304" t="s">
        <v>987</v>
      </c>
      <c r="X113" s="1525">
        <f>X112/X111</f>
        <v>0.76666666666666672</v>
      </c>
      <c r="Y113" s="1304"/>
    </row>
    <row r="114" spans="1:25" ht="15" x14ac:dyDescent="0.25">
      <c r="A114" s="839"/>
      <c r="B114" s="1291"/>
      <c r="C114" s="839"/>
      <c r="D114" s="1523"/>
      <c r="E114" s="838"/>
      <c r="F114" s="838"/>
      <c r="G114" s="839"/>
      <c r="H114" s="839"/>
      <c r="I114" s="838"/>
      <c r="J114" s="838"/>
      <c r="K114" s="838"/>
      <c r="L114" s="838"/>
      <c r="M114" s="838"/>
      <c r="N114" s="838"/>
      <c r="O114" s="1303" t="s">
        <v>988</v>
      </c>
      <c r="P114" s="845">
        <f>(P113*25%)</f>
        <v>0.125</v>
      </c>
      <c r="Q114" s="1307">
        <v>0.125</v>
      </c>
      <c r="R114" s="842"/>
      <c r="S114" s="842"/>
      <c r="T114" s="1303" t="s">
        <v>988</v>
      </c>
      <c r="U114" s="1526">
        <f>(U113*25%)</f>
        <v>0.15</v>
      </c>
      <c r="V114" s="1307">
        <f>U114</f>
        <v>0.15</v>
      </c>
      <c r="W114" s="1303" t="s">
        <v>988</v>
      </c>
      <c r="X114" s="1526">
        <f>(X113*25%)</f>
        <v>0.19166666666666668</v>
      </c>
      <c r="Y114" s="1307">
        <f>X114</f>
        <v>0.19166666666666668</v>
      </c>
    </row>
    <row r="115" spans="1:25" ht="15" x14ac:dyDescent="0.25">
      <c r="A115" s="839"/>
      <c r="B115" s="1291"/>
      <c r="C115" s="839"/>
      <c r="D115" s="1523"/>
      <c r="E115" s="838"/>
      <c r="F115" s="838"/>
      <c r="G115" s="839"/>
      <c r="H115" s="839"/>
      <c r="I115" s="838"/>
      <c r="J115" s="838"/>
      <c r="K115" s="838"/>
      <c r="L115" s="838"/>
      <c r="M115" s="838"/>
      <c r="N115" s="838"/>
      <c r="O115" s="1305"/>
      <c r="P115" s="837"/>
      <c r="Q115" s="1304"/>
      <c r="R115" s="842"/>
      <c r="S115" s="842"/>
      <c r="T115" s="1305"/>
      <c r="U115" s="1524"/>
      <c r="V115" s="1304"/>
      <c r="W115" s="1305"/>
      <c r="X115" s="1524"/>
      <c r="Y115" s="1304"/>
    </row>
    <row r="116" spans="1:25" ht="15" x14ac:dyDescent="0.25">
      <c r="A116" s="839"/>
      <c r="B116" s="1291"/>
      <c r="C116" s="839"/>
      <c r="D116" s="1523"/>
      <c r="E116" s="838"/>
      <c r="F116" s="838"/>
      <c r="G116" s="839"/>
      <c r="H116" s="839"/>
      <c r="I116" s="838"/>
      <c r="J116" s="838"/>
      <c r="K116" s="838"/>
      <c r="L116" s="838"/>
      <c r="M116" s="838"/>
      <c r="N116" s="838"/>
      <c r="O116" s="1304" t="s">
        <v>990</v>
      </c>
      <c r="P116" s="826">
        <v>24</v>
      </c>
      <c r="Q116" s="1304"/>
      <c r="R116" s="842"/>
      <c r="S116" s="842"/>
      <c r="T116" s="1304" t="s">
        <v>990</v>
      </c>
      <c r="U116" s="1524">
        <v>10</v>
      </c>
      <c r="V116" s="1304"/>
      <c r="W116" s="1304" t="s">
        <v>990</v>
      </c>
      <c r="X116" s="1524">
        <v>10</v>
      </c>
      <c r="Y116" s="1304"/>
    </row>
    <row r="117" spans="1:25" ht="15" x14ac:dyDescent="0.25">
      <c r="A117" s="839"/>
      <c r="B117" s="1291"/>
      <c r="C117" s="839"/>
      <c r="D117" s="1523"/>
      <c r="E117" s="838"/>
      <c r="F117" s="838"/>
      <c r="G117" s="839"/>
      <c r="H117" s="839"/>
      <c r="I117" s="838"/>
      <c r="J117" s="838"/>
      <c r="K117" s="838"/>
      <c r="L117" s="838"/>
      <c r="M117" s="838"/>
      <c r="N117" s="838"/>
      <c r="O117" s="1304" t="s">
        <v>1029</v>
      </c>
      <c r="P117" s="826">
        <v>9</v>
      </c>
      <c r="Q117" s="1304"/>
      <c r="R117" s="842"/>
      <c r="S117" s="842"/>
      <c r="T117" s="1304" t="s">
        <v>1029</v>
      </c>
      <c r="U117" s="1524">
        <v>51</v>
      </c>
      <c r="V117" s="1304"/>
      <c r="W117" s="1304" t="s">
        <v>1029</v>
      </c>
      <c r="X117" s="1524">
        <v>51</v>
      </c>
      <c r="Y117" s="1304"/>
    </row>
    <row r="118" spans="1:25" ht="15" x14ac:dyDescent="0.25">
      <c r="A118" s="839"/>
      <c r="B118" s="1291"/>
      <c r="C118" s="839"/>
      <c r="D118" s="1523"/>
      <c r="E118" s="838"/>
      <c r="F118" s="838"/>
      <c r="G118" s="839"/>
      <c r="H118" s="839"/>
      <c r="I118" s="838"/>
      <c r="J118" s="838"/>
      <c r="K118" s="838"/>
      <c r="L118" s="838"/>
      <c r="M118" s="838"/>
      <c r="N118" s="838"/>
      <c r="O118" s="1304" t="s">
        <v>1010</v>
      </c>
      <c r="P118" s="826">
        <v>3</v>
      </c>
      <c r="Q118" s="1304"/>
      <c r="R118" s="842"/>
      <c r="S118" s="842"/>
      <c r="T118" s="1304" t="s">
        <v>1558</v>
      </c>
      <c r="U118" s="1524"/>
      <c r="V118" s="1304"/>
      <c r="W118" s="1304" t="s">
        <v>1558</v>
      </c>
      <c r="X118" s="1524"/>
      <c r="Y118" s="1304"/>
    </row>
  </sheetData>
  <mergeCells count="38">
    <mergeCell ref="A2:V2"/>
    <mergeCell ref="A4:A6"/>
    <mergeCell ref="B4:B6"/>
    <mergeCell ref="C4:C6"/>
    <mergeCell ref="D4:D6"/>
    <mergeCell ref="E4:E5"/>
    <mergeCell ref="F4:F5"/>
    <mergeCell ref="G4:G5"/>
    <mergeCell ref="H4:H5"/>
    <mergeCell ref="I4:N5"/>
    <mergeCell ref="O4:Q5"/>
    <mergeCell ref="R4:S5"/>
    <mergeCell ref="T98:T99"/>
    <mergeCell ref="V98:V99"/>
    <mergeCell ref="P46:P48"/>
    <mergeCell ref="Q46:Q48"/>
    <mergeCell ref="U46:U48"/>
    <mergeCell ref="V46:V48"/>
    <mergeCell ref="V69:V73"/>
    <mergeCell ref="T4:V5"/>
    <mergeCell ref="V8:V11"/>
    <mergeCell ref="T41:T42"/>
    <mergeCell ref="Y40:Y48"/>
    <mergeCell ref="P84:P88"/>
    <mergeCell ref="Q84:Q88"/>
    <mergeCell ref="T84:T88"/>
    <mergeCell ref="U84:U88"/>
    <mergeCell ref="P56:P58"/>
    <mergeCell ref="Q56:Q58"/>
    <mergeCell ref="P69:P73"/>
    <mergeCell ref="Q69:Q73"/>
    <mergeCell ref="Y69:Y73"/>
    <mergeCell ref="W84:W88"/>
    <mergeCell ref="X84:X88"/>
    <mergeCell ref="Y98:Y99"/>
    <mergeCell ref="W4:Y5"/>
    <mergeCell ref="Y8:Y11"/>
    <mergeCell ref="X46:X48"/>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FT101"/>
  <sheetViews>
    <sheetView workbookViewId="0"/>
  </sheetViews>
  <sheetFormatPr baseColWidth="10" defaultRowHeight="15" x14ac:dyDescent="0.25"/>
  <cols>
    <col min="1" max="1" width="46.42578125" style="665" customWidth="1"/>
    <col min="2" max="2" width="29.140625" style="665" customWidth="1"/>
    <col min="3" max="3" width="18" style="665" customWidth="1"/>
    <col min="4" max="4" width="19.140625" style="665" customWidth="1"/>
    <col min="5" max="5" width="30.28515625" style="665" customWidth="1"/>
    <col min="6" max="6" width="33.28515625" style="665" customWidth="1"/>
    <col min="7" max="7" width="17" style="665" customWidth="1"/>
    <col min="8" max="9" width="18.7109375" style="665" customWidth="1"/>
    <col min="10" max="10" width="18.28515625" style="665" customWidth="1"/>
    <col min="11" max="11" width="16" style="665" customWidth="1"/>
    <col min="12" max="12" width="13.7109375" style="665" customWidth="1"/>
    <col min="13" max="13" width="12.7109375" style="665" customWidth="1"/>
    <col min="14" max="14" width="16" style="665" customWidth="1"/>
    <col min="15" max="16384" width="11.42578125" style="665"/>
  </cols>
  <sheetData>
    <row r="3" spans="1:14" ht="78.75" customHeight="1" x14ac:dyDescent="0.25">
      <c r="A3" s="1670" t="s">
        <v>885</v>
      </c>
      <c r="B3" s="1671"/>
      <c r="C3" s="1671"/>
      <c r="D3" s="1671"/>
      <c r="E3" s="1671"/>
      <c r="F3" s="1671"/>
      <c r="G3" s="1671"/>
      <c r="H3" s="1671"/>
      <c r="I3" s="1671"/>
      <c r="J3" s="1671"/>
      <c r="K3" s="1671"/>
      <c r="L3" s="1671"/>
      <c r="M3" s="1671"/>
      <c r="N3" s="1671"/>
    </row>
    <row r="4" spans="1:14" ht="15.75" thickBot="1" x14ac:dyDescent="0.3">
      <c r="A4" s="741"/>
      <c r="B4" s="741"/>
      <c r="C4" s="741"/>
      <c r="D4" s="741"/>
      <c r="E4" s="741"/>
      <c r="F4" s="741"/>
      <c r="G4" s="741"/>
      <c r="H4" s="741"/>
      <c r="I4" s="741"/>
      <c r="J4" s="741"/>
      <c r="K4" s="741"/>
      <c r="L4" s="741"/>
      <c r="M4" s="741"/>
      <c r="N4" s="741"/>
    </row>
    <row r="5" spans="1:14" ht="15.75" thickBot="1" x14ac:dyDescent="0.3">
      <c r="A5" s="2016" t="s">
        <v>41</v>
      </c>
      <c r="B5" s="2017" t="s">
        <v>42</v>
      </c>
      <c r="C5" s="2016" t="s">
        <v>43</v>
      </c>
      <c r="D5" s="2016" t="s">
        <v>182</v>
      </c>
      <c r="E5" s="2020" t="s">
        <v>183</v>
      </c>
      <c r="F5" s="2016" t="s">
        <v>184</v>
      </c>
      <c r="G5" s="2017" t="s">
        <v>185</v>
      </c>
      <c r="H5" s="2017" t="s">
        <v>186</v>
      </c>
      <c r="I5" s="2022" t="s">
        <v>49</v>
      </c>
      <c r="J5" s="2023"/>
      <c r="K5" s="2023"/>
      <c r="L5" s="2023"/>
      <c r="M5" s="2023"/>
      <c r="N5" s="2024"/>
    </row>
    <row r="6" spans="1:14" ht="15.75" thickBot="1" x14ac:dyDescent="0.3">
      <c r="A6" s="2016"/>
      <c r="B6" s="2018"/>
      <c r="C6" s="2016"/>
      <c r="D6" s="2016"/>
      <c r="E6" s="2021"/>
      <c r="F6" s="2016"/>
      <c r="G6" s="2019"/>
      <c r="H6" s="2019"/>
      <c r="I6" s="2025"/>
      <c r="J6" s="2026"/>
      <c r="K6" s="2026"/>
      <c r="L6" s="2026"/>
      <c r="M6" s="2026"/>
      <c r="N6" s="2027"/>
    </row>
    <row r="7" spans="1:14" s="669" customFormat="1" ht="68.25" customHeight="1" thickBot="1" x14ac:dyDescent="0.3">
      <c r="A7" s="2016"/>
      <c r="B7" s="2019"/>
      <c r="C7" s="2016"/>
      <c r="D7" s="2016"/>
      <c r="E7" s="742" t="s">
        <v>50</v>
      </c>
      <c r="F7" s="766" t="s">
        <v>51</v>
      </c>
      <c r="G7" s="766" t="s">
        <v>52</v>
      </c>
      <c r="H7" s="766" t="s">
        <v>53</v>
      </c>
      <c r="I7" s="744" t="s">
        <v>54</v>
      </c>
      <c r="J7" s="744" t="s">
        <v>187</v>
      </c>
      <c r="K7" s="744" t="s">
        <v>188</v>
      </c>
      <c r="L7" s="744" t="s">
        <v>59</v>
      </c>
      <c r="M7" s="742" t="s">
        <v>189</v>
      </c>
      <c r="N7" s="742" t="s">
        <v>190</v>
      </c>
    </row>
    <row r="8" spans="1:14" s="669" customFormat="1" ht="51" x14ac:dyDescent="0.25">
      <c r="A8" s="746" t="s">
        <v>857</v>
      </c>
      <c r="B8" s="747" t="s">
        <v>856</v>
      </c>
      <c r="C8" s="748" t="s">
        <v>379</v>
      </c>
      <c r="D8" s="749">
        <v>4883051308</v>
      </c>
      <c r="E8" s="750">
        <v>7725000000</v>
      </c>
      <c r="F8" s="719" t="s">
        <v>779</v>
      </c>
      <c r="G8" s="674" t="s">
        <v>65</v>
      </c>
      <c r="H8" s="719" t="s">
        <v>381</v>
      </c>
      <c r="I8" s="720" t="s">
        <v>700</v>
      </c>
      <c r="J8" s="720" t="s">
        <v>700</v>
      </c>
      <c r="K8" s="720" t="s">
        <v>700</v>
      </c>
      <c r="L8" s="720" t="s">
        <v>700</v>
      </c>
      <c r="M8" s="740" t="s">
        <v>700</v>
      </c>
      <c r="N8" s="739">
        <v>43282</v>
      </c>
    </row>
    <row r="9" spans="1:14" s="669" customFormat="1" ht="51" x14ac:dyDescent="0.25">
      <c r="A9" s="751" t="s">
        <v>855</v>
      </c>
      <c r="B9" s="752" t="s">
        <v>378</v>
      </c>
      <c r="C9" s="753" t="s">
        <v>382</v>
      </c>
      <c r="D9" s="754">
        <v>2016948692</v>
      </c>
      <c r="E9" s="755">
        <v>6094301308</v>
      </c>
      <c r="F9" s="719" t="s">
        <v>779</v>
      </c>
      <c r="G9" s="674" t="s">
        <v>65</v>
      </c>
      <c r="H9" s="719" t="s">
        <v>381</v>
      </c>
      <c r="I9" s="690" t="s">
        <v>14</v>
      </c>
      <c r="J9" s="690" t="s">
        <v>14</v>
      </c>
      <c r="K9" s="690" t="s">
        <v>15</v>
      </c>
      <c r="L9" s="690" t="s">
        <v>15</v>
      </c>
      <c r="M9" s="689" t="s">
        <v>15</v>
      </c>
      <c r="N9" s="738">
        <v>43800</v>
      </c>
    </row>
    <row r="10" spans="1:14" s="669" customFormat="1" ht="60.75" thickBot="1" x14ac:dyDescent="0.3">
      <c r="A10" s="682" t="s">
        <v>854</v>
      </c>
      <c r="B10" s="725" t="s">
        <v>384</v>
      </c>
      <c r="C10" s="678" t="s">
        <v>769</v>
      </c>
      <c r="D10" s="735">
        <v>500000000</v>
      </c>
      <c r="E10" s="675" t="s">
        <v>193</v>
      </c>
      <c r="F10" s="719" t="s">
        <v>779</v>
      </c>
      <c r="G10" s="688" t="s">
        <v>65</v>
      </c>
      <c r="H10" s="690" t="s">
        <v>381</v>
      </c>
      <c r="I10" s="719" t="s">
        <v>7</v>
      </c>
      <c r="J10" s="690" t="s">
        <v>9</v>
      </c>
      <c r="K10" s="719" t="s">
        <v>9</v>
      </c>
      <c r="L10" s="719" t="s">
        <v>10</v>
      </c>
      <c r="M10" s="718" t="s">
        <v>10</v>
      </c>
      <c r="N10" s="717" t="s">
        <v>14</v>
      </c>
    </row>
    <row r="11" spans="1:14" s="669" customFormat="1" ht="60.75" thickBot="1" x14ac:dyDescent="0.3">
      <c r="A11" s="737" t="s">
        <v>854</v>
      </c>
      <c r="B11" s="725" t="s">
        <v>853</v>
      </c>
      <c r="C11" s="678" t="s">
        <v>769</v>
      </c>
      <c r="D11" s="735">
        <v>800000000</v>
      </c>
      <c r="E11" s="675" t="s">
        <v>193</v>
      </c>
      <c r="F11" s="719" t="s">
        <v>779</v>
      </c>
      <c r="G11" s="688" t="s">
        <v>65</v>
      </c>
      <c r="H11" s="720" t="s">
        <v>381</v>
      </c>
      <c r="I11" s="719" t="s">
        <v>7</v>
      </c>
      <c r="J11" s="690" t="s">
        <v>9</v>
      </c>
      <c r="K11" s="719" t="s">
        <v>9</v>
      </c>
      <c r="L11" s="719" t="s">
        <v>10</v>
      </c>
      <c r="M11" s="718" t="s">
        <v>10</v>
      </c>
      <c r="N11" s="717" t="s">
        <v>14</v>
      </c>
    </row>
    <row r="12" spans="1:14" s="669" customFormat="1" ht="60.75" thickBot="1" x14ac:dyDescent="0.3">
      <c r="A12" s="736" t="s">
        <v>852</v>
      </c>
      <c r="B12" s="725" t="s">
        <v>851</v>
      </c>
      <c r="C12" s="678" t="s">
        <v>769</v>
      </c>
      <c r="D12" s="735">
        <v>1800000000</v>
      </c>
      <c r="E12" s="675" t="s">
        <v>193</v>
      </c>
      <c r="F12" s="719" t="s">
        <v>779</v>
      </c>
      <c r="G12" s="688" t="s">
        <v>65</v>
      </c>
      <c r="H12" s="720" t="s">
        <v>381</v>
      </c>
      <c r="I12" s="719" t="s">
        <v>7</v>
      </c>
      <c r="J12" s="690" t="s">
        <v>9</v>
      </c>
      <c r="K12" s="719" t="s">
        <v>9</v>
      </c>
      <c r="L12" s="719" t="s">
        <v>10</v>
      </c>
      <c r="M12" s="718" t="s">
        <v>10</v>
      </c>
      <c r="N12" s="717" t="s">
        <v>14</v>
      </c>
    </row>
    <row r="13" spans="1:14" s="669" customFormat="1" ht="60.75" thickBot="1" x14ac:dyDescent="0.3">
      <c r="A13" s="682" t="s">
        <v>850</v>
      </c>
      <c r="B13" s="725" t="s">
        <v>849</v>
      </c>
      <c r="C13" s="678" t="s">
        <v>769</v>
      </c>
      <c r="D13" s="734">
        <v>2835000000</v>
      </c>
      <c r="E13" s="675" t="s">
        <v>193</v>
      </c>
      <c r="F13" s="719" t="s">
        <v>762</v>
      </c>
      <c r="G13" s="688" t="s">
        <v>65</v>
      </c>
      <c r="H13" s="720" t="s">
        <v>381</v>
      </c>
      <c r="I13" s="719" t="s">
        <v>7</v>
      </c>
      <c r="J13" s="690" t="s">
        <v>7</v>
      </c>
      <c r="K13" s="719" t="s">
        <v>10</v>
      </c>
      <c r="L13" s="719" t="s">
        <v>10</v>
      </c>
      <c r="M13" s="718" t="s">
        <v>10</v>
      </c>
      <c r="N13" s="717" t="s">
        <v>15</v>
      </c>
    </row>
    <row r="14" spans="1:14" s="669" customFormat="1" ht="51.75" thickBot="1" x14ac:dyDescent="0.3">
      <c r="A14" s="682" t="s">
        <v>848</v>
      </c>
      <c r="B14" s="725" t="s">
        <v>847</v>
      </c>
      <c r="C14" s="678" t="s">
        <v>776</v>
      </c>
      <c r="D14" s="732">
        <v>585000000</v>
      </c>
      <c r="E14" s="675" t="s">
        <v>193</v>
      </c>
      <c r="F14" s="719" t="s">
        <v>762</v>
      </c>
      <c r="G14" s="688" t="s">
        <v>65</v>
      </c>
      <c r="H14" s="720" t="s">
        <v>381</v>
      </c>
      <c r="I14" s="719" t="s">
        <v>7</v>
      </c>
      <c r="J14" s="690" t="s">
        <v>7</v>
      </c>
      <c r="K14" s="719" t="s">
        <v>10</v>
      </c>
      <c r="L14" s="719" t="s">
        <v>10</v>
      </c>
      <c r="M14" s="718" t="s">
        <v>10</v>
      </c>
      <c r="N14" s="717" t="s">
        <v>15</v>
      </c>
    </row>
    <row r="15" spans="1:14" s="669" customFormat="1" ht="51.75" thickBot="1" x14ac:dyDescent="0.3">
      <c r="A15" s="726" t="s">
        <v>846</v>
      </c>
      <c r="B15" s="725" t="s">
        <v>774</v>
      </c>
      <c r="C15" s="678" t="s">
        <v>192</v>
      </c>
      <c r="D15" s="733">
        <v>10000000</v>
      </c>
      <c r="E15" s="675" t="s">
        <v>193</v>
      </c>
      <c r="F15" s="719" t="s">
        <v>762</v>
      </c>
      <c r="G15" s="688" t="s">
        <v>65</v>
      </c>
      <c r="H15" s="720" t="s">
        <v>381</v>
      </c>
      <c r="I15" s="719" t="s">
        <v>5</v>
      </c>
      <c r="J15" s="690" t="s">
        <v>5</v>
      </c>
      <c r="K15" s="719" t="s">
        <v>6</v>
      </c>
      <c r="L15" s="719" t="s">
        <v>7</v>
      </c>
      <c r="M15" s="718" t="s">
        <v>7</v>
      </c>
      <c r="N15" s="717" t="s">
        <v>15</v>
      </c>
    </row>
    <row r="16" spans="1:14" s="669" customFormat="1" ht="51.75" thickBot="1" x14ac:dyDescent="0.3">
      <c r="A16" s="726" t="s">
        <v>845</v>
      </c>
      <c r="B16" s="725" t="s">
        <v>838</v>
      </c>
      <c r="C16" s="678" t="s">
        <v>192</v>
      </c>
      <c r="D16" s="733">
        <v>10000000</v>
      </c>
      <c r="E16" s="675" t="s">
        <v>193</v>
      </c>
      <c r="F16" s="719" t="s">
        <v>762</v>
      </c>
      <c r="G16" s="688" t="s">
        <v>65</v>
      </c>
      <c r="H16" s="720" t="s">
        <v>381</v>
      </c>
      <c r="I16" s="719" t="s">
        <v>5</v>
      </c>
      <c r="J16" s="690" t="s">
        <v>5</v>
      </c>
      <c r="K16" s="719" t="s">
        <v>6</v>
      </c>
      <c r="L16" s="719" t="s">
        <v>7</v>
      </c>
      <c r="M16" s="718" t="s">
        <v>7</v>
      </c>
      <c r="N16" s="717" t="s">
        <v>15</v>
      </c>
    </row>
    <row r="17" spans="1:14" s="669" customFormat="1" ht="60.75" thickBot="1" x14ac:dyDescent="0.3">
      <c r="A17" s="726" t="s">
        <v>844</v>
      </c>
      <c r="B17" s="725" t="s">
        <v>843</v>
      </c>
      <c r="C17" s="678" t="s">
        <v>769</v>
      </c>
      <c r="D17" s="732">
        <v>500000000</v>
      </c>
      <c r="E17" s="675" t="s">
        <v>193</v>
      </c>
      <c r="F17" s="719" t="s">
        <v>762</v>
      </c>
      <c r="G17" s="688" t="s">
        <v>65</v>
      </c>
      <c r="H17" s="720" t="s">
        <v>381</v>
      </c>
      <c r="I17" s="719" t="s">
        <v>7</v>
      </c>
      <c r="J17" s="690" t="s">
        <v>9</v>
      </c>
      <c r="K17" s="719" t="s">
        <v>9</v>
      </c>
      <c r="L17" s="719" t="s">
        <v>10</v>
      </c>
      <c r="M17" s="718" t="s">
        <v>10</v>
      </c>
      <c r="N17" s="717" t="s">
        <v>14</v>
      </c>
    </row>
    <row r="18" spans="1:14" s="669" customFormat="1" ht="60.75" thickBot="1" x14ac:dyDescent="0.3">
      <c r="A18" s="726" t="s">
        <v>771</v>
      </c>
      <c r="B18" s="725" t="s">
        <v>842</v>
      </c>
      <c r="C18" s="678" t="s">
        <v>769</v>
      </c>
      <c r="D18" s="732">
        <v>40000000</v>
      </c>
      <c r="E18" s="675" t="s">
        <v>193</v>
      </c>
      <c r="F18" s="719" t="s">
        <v>762</v>
      </c>
      <c r="G18" s="688" t="s">
        <v>65</v>
      </c>
      <c r="H18" s="720" t="s">
        <v>381</v>
      </c>
      <c r="I18" s="719" t="s">
        <v>7</v>
      </c>
      <c r="J18" s="690" t="s">
        <v>9</v>
      </c>
      <c r="K18" s="719" t="s">
        <v>9</v>
      </c>
      <c r="L18" s="719" t="s">
        <v>10</v>
      </c>
      <c r="M18" s="718" t="s">
        <v>10</v>
      </c>
      <c r="N18" s="717" t="s">
        <v>14</v>
      </c>
    </row>
    <row r="19" spans="1:14" s="669" customFormat="1" ht="51.75" thickBot="1" x14ac:dyDescent="0.3">
      <c r="A19" s="726" t="s">
        <v>841</v>
      </c>
      <c r="B19" s="731" t="s">
        <v>403</v>
      </c>
      <c r="C19" s="678" t="s">
        <v>230</v>
      </c>
      <c r="D19" s="730">
        <v>70000000</v>
      </c>
      <c r="E19" s="675" t="s">
        <v>193</v>
      </c>
      <c r="F19" s="719" t="s">
        <v>762</v>
      </c>
      <c r="G19" s="688" t="s">
        <v>65</v>
      </c>
      <c r="H19" s="720" t="s">
        <v>381</v>
      </c>
      <c r="I19" s="719" t="s">
        <v>5</v>
      </c>
      <c r="J19" s="690" t="s">
        <v>5</v>
      </c>
      <c r="K19" s="719" t="s">
        <v>6</v>
      </c>
      <c r="L19" s="719" t="s">
        <v>7</v>
      </c>
      <c r="M19" s="718" t="s">
        <v>7</v>
      </c>
      <c r="N19" s="717" t="s">
        <v>15</v>
      </c>
    </row>
    <row r="20" spans="1:14" s="669" customFormat="1" ht="51.75" thickBot="1" x14ac:dyDescent="0.3">
      <c r="A20" s="726" t="s">
        <v>840</v>
      </c>
      <c r="B20" s="728" t="s">
        <v>405</v>
      </c>
      <c r="C20" s="678" t="s">
        <v>230</v>
      </c>
      <c r="D20" s="729">
        <v>750000000</v>
      </c>
      <c r="E20" s="675" t="s">
        <v>193</v>
      </c>
      <c r="F20" s="719" t="s">
        <v>762</v>
      </c>
      <c r="G20" s="688" t="s">
        <v>65</v>
      </c>
      <c r="H20" s="720" t="s">
        <v>381</v>
      </c>
      <c r="I20" s="719" t="s">
        <v>6</v>
      </c>
      <c r="J20" s="690" t="s">
        <v>6</v>
      </c>
      <c r="K20" s="719" t="s">
        <v>7</v>
      </c>
      <c r="L20" s="719" t="s">
        <v>8</v>
      </c>
      <c r="M20" s="718" t="s">
        <v>8</v>
      </c>
      <c r="N20" s="717" t="s">
        <v>14</v>
      </c>
    </row>
    <row r="21" spans="1:14" s="669" customFormat="1" ht="63.75" customHeight="1" thickBot="1" x14ac:dyDescent="0.3">
      <c r="A21" s="726" t="s">
        <v>839</v>
      </c>
      <c r="B21" s="728" t="s">
        <v>766</v>
      </c>
      <c r="C21" s="678" t="s">
        <v>763</v>
      </c>
      <c r="D21" s="727">
        <v>60000000</v>
      </c>
      <c r="E21" s="675" t="s">
        <v>700</v>
      </c>
      <c r="F21" s="719" t="s">
        <v>762</v>
      </c>
      <c r="G21" s="688" t="s">
        <v>65</v>
      </c>
      <c r="H21" s="720" t="s">
        <v>381</v>
      </c>
      <c r="I21" s="719" t="s">
        <v>6</v>
      </c>
      <c r="J21" s="690" t="s">
        <v>6</v>
      </c>
      <c r="K21" s="719" t="s">
        <v>7</v>
      </c>
      <c r="L21" s="719" t="s">
        <v>8</v>
      </c>
      <c r="M21" s="718" t="s">
        <v>8</v>
      </c>
      <c r="N21" s="717" t="s">
        <v>14</v>
      </c>
    </row>
    <row r="22" spans="1:14" s="669" customFormat="1" ht="60.75" thickBot="1" x14ac:dyDescent="0.3">
      <c r="A22" s="726" t="s">
        <v>839</v>
      </c>
      <c r="B22" s="725" t="s">
        <v>838</v>
      </c>
      <c r="C22" s="678" t="s">
        <v>763</v>
      </c>
      <c r="D22" s="724">
        <v>390000000</v>
      </c>
      <c r="E22" s="675" t="s">
        <v>700</v>
      </c>
      <c r="F22" s="719" t="s">
        <v>762</v>
      </c>
      <c r="G22" s="688" t="s">
        <v>65</v>
      </c>
      <c r="H22" s="720" t="s">
        <v>381</v>
      </c>
      <c r="I22" s="719" t="s">
        <v>6</v>
      </c>
      <c r="J22" s="690" t="s">
        <v>6</v>
      </c>
      <c r="K22" s="719" t="s">
        <v>7</v>
      </c>
      <c r="L22" s="719" t="s">
        <v>8</v>
      </c>
      <c r="M22" s="718" t="s">
        <v>8</v>
      </c>
      <c r="N22" s="717" t="s">
        <v>14</v>
      </c>
    </row>
    <row r="23" spans="1:14" s="669" customFormat="1" ht="72.75" thickBot="1" x14ac:dyDescent="0.3">
      <c r="A23" s="682" t="s">
        <v>836</v>
      </c>
      <c r="B23" s="723" t="s">
        <v>837</v>
      </c>
      <c r="C23" s="722" t="s">
        <v>410</v>
      </c>
      <c r="D23" s="721">
        <v>1800000000</v>
      </c>
      <c r="E23" s="675" t="s">
        <v>193</v>
      </c>
      <c r="F23" s="719" t="s">
        <v>761</v>
      </c>
      <c r="G23" s="688" t="s">
        <v>65</v>
      </c>
      <c r="H23" s="720" t="s">
        <v>381</v>
      </c>
      <c r="I23" s="719" t="s">
        <v>6</v>
      </c>
      <c r="J23" s="690" t="s">
        <v>6</v>
      </c>
      <c r="K23" s="719" t="s">
        <v>7</v>
      </c>
      <c r="L23" s="719" t="s">
        <v>8</v>
      </c>
      <c r="M23" s="718" t="s">
        <v>8</v>
      </c>
      <c r="N23" s="717" t="s">
        <v>14</v>
      </c>
    </row>
    <row r="24" spans="1:14" s="702" customFormat="1" ht="90.75" thickBot="1" x14ac:dyDescent="0.3">
      <c r="A24" s="682" t="s">
        <v>836</v>
      </c>
      <c r="B24" s="723" t="s">
        <v>835</v>
      </c>
      <c r="C24" s="694" t="s">
        <v>72</v>
      </c>
      <c r="D24" s="767">
        <v>1200000000</v>
      </c>
      <c r="E24" s="709" t="s">
        <v>193</v>
      </c>
      <c r="F24" s="716" t="s">
        <v>758</v>
      </c>
      <c r="G24" s="708" t="s">
        <v>65</v>
      </c>
      <c r="H24" s="707" t="s">
        <v>381</v>
      </c>
      <c r="I24" s="705" t="s">
        <v>6</v>
      </c>
      <c r="J24" s="706" t="s">
        <v>6</v>
      </c>
      <c r="K24" s="705" t="s">
        <v>7</v>
      </c>
      <c r="L24" s="705" t="s">
        <v>8</v>
      </c>
      <c r="M24" s="704" t="s">
        <v>8</v>
      </c>
      <c r="N24" s="703" t="s">
        <v>14</v>
      </c>
    </row>
    <row r="25" spans="1:14" s="702" customFormat="1" ht="96.75" thickBot="1" x14ac:dyDescent="0.3">
      <c r="A25" s="713" t="s">
        <v>834</v>
      </c>
      <c r="B25" s="713" t="s">
        <v>757</v>
      </c>
      <c r="C25" s="714" t="s">
        <v>416</v>
      </c>
      <c r="D25" s="715">
        <v>1300000000</v>
      </c>
      <c r="E25" s="709" t="s">
        <v>193</v>
      </c>
      <c r="F25" s="705" t="s">
        <v>752</v>
      </c>
      <c r="G25" s="708" t="s">
        <v>65</v>
      </c>
      <c r="H25" s="707" t="s">
        <v>381</v>
      </c>
      <c r="I25" s="705" t="s">
        <v>6</v>
      </c>
      <c r="J25" s="706" t="s">
        <v>6</v>
      </c>
      <c r="K25" s="705" t="s">
        <v>7</v>
      </c>
      <c r="L25" s="705" t="s">
        <v>8</v>
      </c>
      <c r="M25" s="704" t="s">
        <v>8</v>
      </c>
      <c r="N25" s="703" t="s">
        <v>14</v>
      </c>
    </row>
    <row r="26" spans="1:14" s="702" customFormat="1" ht="96.75" thickBot="1" x14ac:dyDescent="0.3">
      <c r="A26" s="713" t="s">
        <v>834</v>
      </c>
      <c r="B26" s="712" t="s">
        <v>756</v>
      </c>
      <c r="C26" s="714" t="s">
        <v>416</v>
      </c>
      <c r="D26" s="710">
        <v>800000000</v>
      </c>
      <c r="E26" s="709" t="s">
        <v>193</v>
      </c>
      <c r="F26" s="705" t="s">
        <v>752</v>
      </c>
      <c r="G26" s="708" t="s">
        <v>65</v>
      </c>
      <c r="H26" s="707" t="s">
        <v>381</v>
      </c>
      <c r="I26" s="705" t="s">
        <v>6</v>
      </c>
      <c r="J26" s="706" t="s">
        <v>6</v>
      </c>
      <c r="K26" s="705" t="s">
        <v>7</v>
      </c>
      <c r="L26" s="705" t="s">
        <v>8</v>
      </c>
      <c r="M26" s="704" t="s">
        <v>8</v>
      </c>
      <c r="N26" s="703" t="s">
        <v>14</v>
      </c>
    </row>
    <row r="27" spans="1:14" s="702" customFormat="1" ht="51.75" thickBot="1" x14ac:dyDescent="0.3">
      <c r="A27" s="713" t="s">
        <v>754</v>
      </c>
      <c r="B27" s="712" t="s">
        <v>755</v>
      </c>
      <c r="C27" s="711" t="s">
        <v>192</v>
      </c>
      <c r="D27" s="710">
        <v>57000000</v>
      </c>
      <c r="E27" s="709" t="s">
        <v>193</v>
      </c>
      <c r="F27" s="705" t="s">
        <v>752</v>
      </c>
      <c r="G27" s="708" t="s">
        <v>65</v>
      </c>
      <c r="H27" s="707" t="s">
        <v>381</v>
      </c>
      <c r="I27" s="705" t="s">
        <v>6</v>
      </c>
      <c r="J27" s="706" t="s">
        <v>6</v>
      </c>
      <c r="K27" s="705" t="s">
        <v>7</v>
      </c>
      <c r="L27" s="705" t="s">
        <v>8</v>
      </c>
      <c r="M27" s="704" t="s">
        <v>8</v>
      </c>
      <c r="N27" s="703" t="s">
        <v>14</v>
      </c>
    </row>
    <row r="28" spans="1:14" s="702" customFormat="1" ht="51" x14ac:dyDescent="0.25">
      <c r="A28" s="713" t="s">
        <v>834</v>
      </c>
      <c r="B28" s="712" t="s">
        <v>753</v>
      </c>
      <c r="C28" s="711" t="s">
        <v>192</v>
      </c>
      <c r="D28" s="710">
        <v>300000000</v>
      </c>
      <c r="E28" s="709" t="s">
        <v>193</v>
      </c>
      <c r="F28" s="705" t="s">
        <v>752</v>
      </c>
      <c r="G28" s="708" t="s">
        <v>65</v>
      </c>
      <c r="H28" s="707" t="s">
        <v>381</v>
      </c>
      <c r="I28" s="705" t="s">
        <v>6</v>
      </c>
      <c r="J28" s="706" t="s">
        <v>6</v>
      </c>
      <c r="K28" s="705" t="s">
        <v>7</v>
      </c>
      <c r="L28" s="705" t="s">
        <v>8</v>
      </c>
      <c r="M28" s="704" t="s">
        <v>8</v>
      </c>
      <c r="N28" s="703" t="s">
        <v>14</v>
      </c>
    </row>
    <row r="29" spans="1:14" s="669" customFormat="1" ht="132.75" x14ac:dyDescent="0.25">
      <c r="A29" s="701" t="s">
        <v>833</v>
      </c>
      <c r="B29" s="700" t="s">
        <v>750</v>
      </c>
      <c r="C29" s="699" t="s">
        <v>749</v>
      </c>
      <c r="D29" s="693">
        <v>24862409378</v>
      </c>
      <c r="E29" s="684">
        <v>65351581177</v>
      </c>
      <c r="F29" s="675" t="s">
        <v>745</v>
      </c>
      <c r="G29" s="688" t="s">
        <v>65</v>
      </c>
      <c r="H29" s="679" t="s">
        <v>744</v>
      </c>
      <c r="I29" s="696" t="s">
        <v>700</v>
      </c>
      <c r="J29" s="696" t="s">
        <v>700</v>
      </c>
      <c r="K29" s="696" t="s">
        <v>700</v>
      </c>
      <c r="L29" s="696" t="s">
        <v>700</v>
      </c>
      <c r="M29" s="696" t="s">
        <v>700</v>
      </c>
      <c r="N29" s="697">
        <v>43282</v>
      </c>
    </row>
    <row r="30" spans="1:14" s="669" customFormat="1" ht="132.75" x14ac:dyDescent="0.25">
      <c r="A30" s="701" t="s">
        <v>751</v>
      </c>
      <c r="B30" s="700" t="s">
        <v>750</v>
      </c>
      <c r="C30" s="699" t="s">
        <v>749</v>
      </c>
      <c r="D30" s="693">
        <v>14386852676</v>
      </c>
      <c r="E30" s="684">
        <v>65351581177</v>
      </c>
      <c r="F30" s="675" t="s">
        <v>745</v>
      </c>
      <c r="G30" s="688" t="s">
        <v>65</v>
      </c>
      <c r="H30" s="679" t="s">
        <v>744</v>
      </c>
      <c r="I30" s="696" t="s">
        <v>700</v>
      </c>
      <c r="J30" s="696" t="s">
        <v>700</v>
      </c>
      <c r="K30" s="696" t="s">
        <v>700</v>
      </c>
      <c r="L30" s="696" t="s">
        <v>700</v>
      </c>
      <c r="M30" s="696" t="s">
        <v>700</v>
      </c>
      <c r="N30" s="697">
        <v>43405</v>
      </c>
    </row>
    <row r="31" spans="1:14" s="669" customFormat="1" ht="132.75" x14ac:dyDescent="0.25">
      <c r="A31" s="701" t="s">
        <v>751</v>
      </c>
      <c r="B31" s="700" t="s">
        <v>750</v>
      </c>
      <c r="C31" s="699" t="s">
        <v>749</v>
      </c>
      <c r="D31" s="693">
        <f>3580513801-54568981</f>
        <v>3525944820</v>
      </c>
      <c r="E31" s="698">
        <f>D31</f>
        <v>3525944820</v>
      </c>
      <c r="F31" s="675" t="s">
        <v>745</v>
      </c>
      <c r="G31" s="688" t="s">
        <v>65</v>
      </c>
      <c r="H31" s="679" t="s">
        <v>744</v>
      </c>
      <c r="I31" s="690" t="s">
        <v>8</v>
      </c>
      <c r="J31" s="690" t="s">
        <v>738</v>
      </c>
      <c r="K31" s="690" t="s">
        <v>15</v>
      </c>
      <c r="L31" s="690" t="s">
        <v>15</v>
      </c>
      <c r="M31" s="689" t="s">
        <v>15</v>
      </c>
      <c r="N31" s="697">
        <v>44075</v>
      </c>
    </row>
    <row r="32" spans="1:14" s="669" customFormat="1" ht="69" customHeight="1" x14ac:dyDescent="0.25">
      <c r="A32" s="695" t="s">
        <v>748</v>
      </c>
      <c r="B32" s="695" t="s">
        <v>429</v>
      </c>
      <c r="C32" s="694" t="s">
        <v>192</v>
      </c>
      <c r="D32" s="693">
        <v>938000000</v>
      </c>
      <c r="E32" s="675" t="s">
        <v>193</v>
      </c>
      <c r="F32" s="675" t="s">
        <v>745</v>
      </c>
      <c r="G32" s="688" t="s">
        <v>65</v>
      </c>
      <c r="H32" s="679" t="s">
        <v>744</v>
      </c>
      <c r="I32" s="692" t="s">
        <v>5</v>
      </c>
      <c r="J32" s="696" t="s">
        <v>4</v>
      </c>
      <c r="K32" s="692" t="s">
        <v>6</v>
      </c>
      <c r="L32" s="692" t="s">
        <v>10</v>
      </c>
      <c r="M32" s="692" t="s">
        <v>10</v>
      </c>
      <c r="N32" s="691" t="s">
        <v>15</v>
      </c>
    </row>
    <row r="33" spans="1:14" s="669" customFormat="1" ht="60" x14ac:dyDescent="0.25">
      <c r="A33" s="695" t="s">
        <v>747</v>
      </c>
      <c r="B33" s="695" t="s">
        <v>431</v>
      </c>
      <c r="C33" s="694" t="s">
        <v>425</v>
      </c>
      <c r="D33" s="693">
        <v>75000000</v>
      </c>
      <c r="E33" s="675" t="s">
        <v>193</v>
      </c>
      <c r="F33" s="675" t="s">
        <v>745</v>
      </c>
      <c r="G33" s="688" t="s">
        <v>65</v>
      </c>
      <c r="H33" s="679" t="s">
        <v>744</v>
      </c>
      <c r="I33" s="692" t="s">
        <v>433</v>
      </c>
      <c r="J33" s="696" t="s">
        <v>6</v>
      </c>
      <c r="K33" s="692" t="s">
        <v>9</v>
      </c>
      <c r="L33" s="692" t="s">
        <v>10</v>
      </c>
      <c r="M33" s="692" t="s">
        <v>10</v>
      </c>
      <c r="N33" s="691" t="s">
        <v>15</v>
      </c>
    </row>
    <row r="34" spans="1:14" s="669" customFormat="1" ht="60" x14ac:dyDescent="0.25">
      <c r="A34" s="695" t="s">
        <v>746</v>
      </c>
      <c r="B34" s="682" t="s">
        <v>434</v>
      </c>
      <c r="C34" s="694" t="s">
        <v>425</v>
      </c>
      <c r="D34" s="693">
        <v>301000000</v>
      </c>
      <c r="E34" s="675" t="s">
        <v>193</v>
      </c>
      <c r="F34" s="675" t="s">
        <v>745</v>
      </c>
      <c r="G34" s="688" t="s">
        <v>65</v>
      </c>
      <c r="H34" s="679" t="s">
        <v>744</v>
      </c>
      <c r="I34" s="692" t="s">
        <v>435</v>
      </c>
      <c r="J34" s="692" t="s">
        <v>436</v>
      </c>
      <c r="K34" s="692" t="s">
        <v>9</v>
      </c>
      <c r="L34" s="692" t="s">
        <v>10</v>
      </c>
      <c r="M34" s="692" t="s">
        <v>10</v>
      </c>
      <c r="N34" s="691" t="s">
        <v>15</v>
      </c>
    </row>
    <row r="35" spans="1:14" s="669" customFormat="1" ht="129.75" customHeight="1" x14ac:dyDescent="0.25">
      <c r="A35" s="769" t="s">
        <v>741</v>
      </c>
      <c r="B35" s="769" t="s">
        <v>743</v>
      </c>
      <c r="C35" s="770" t="s">
        <v>740</v>
      </c>
      <c r="D35" s="771">
        <f>1965973284+212636705</f>
        <v>2178609989</v>
      </c>
      <c r="E35" s="772">
        <v>5268111993</v>
      </c>
      <c r="F35" s="773" t="s">
        <v>739</v>
      </c>
      <c r="G35" s="774" t="s">
        <v>65</v>
      </c>
      <c r="H35" s="774" t="s">
        <v>441</v>
      </c>
      <c r="I35" s="774" t="s">
        <v>700</v>
      </c>
      <c r="J35" s="774" t="s">
        <v>700</v>
      </c>
      <c r="K35" s="774" t="s">
        <v>700</v>
      </c>
      <c r="L35" s="774" t="s">
        <v>700</v>
      </c>
      <c r="M35" s="774" t="s">
        <v>700</v>
      </c>
      <c r="N35" s="775">
        <v>42917</v>
      </c>
    </row>
    <row r="36" spans="1:14" s="669" customFormat="1" ht="127.5" customHeight="1" x14ac:dyDescent="0.25">
      <c r="A36" s="769" t="s">
        <v>741</v>
      </c>
      <c r="B36" s="769" t="s">
        <v>438</v>
      </c>
      <c r="C36" s="770" t="s">
        <v>740</v>
      </c>
      <c r="D36" s="771">
        <v>1400534838</v>
      </c>
      <c r="E36" s="772">
        <v>5268111993</v>
      </c>
      <c r="F36" s="773" t="s">
        <v>742</v>
      </c>
      <c r="G36" s="774" t="s">
        <v>65</v>
      </c>
      <c r="H36" s="774" t="s">
        <v>441</v>
      </c>
      <c r="I36" s="774" t="s">
        <v>442</v>
      </c>
      <c r="J36" s="774" t="s">
        <v>443</v>
      </c>
      <c r="K36" s="774" t="s">
        <v>444</v>
      </c>
      <c r="L36" s="774" t="s">
        <v>444</v>
      </c>
      <c r="M36" s="774" t="s">
        <v>444</v>
      </c>
      <c r="N36" s="775">
        <v>43070</v>
      </c>
    </row>
    <row r="37" spans="1:14" s="669" customFormat="1" ht="127.5" customHeight="1" x14ac:dyDescent="0.25">
      <c r="A37" s="769" t="s">
        <v>741</v>
      </c>
      <c r="B37" s="769" t="s">
        <v>438</v>
      </c>
      <c r="C37" s="770" t="s">
        <v>740</v>
      </c>
      <c r="D37" s="771">
        <f>515999038-160777376-85197469</f>
        <v>270024193</v>
      </c>
      <c r="E37" s="772">
        <f>D37</f>
        <v>270024193</v>
      </c>
      <c r="F37" s="773" t="s">
        <v>739</v>
      </c>
      <c r="G37" s="774" t="s">
        <v>65</v>
      </c>
      <c r="H37" s="774" t="s">
        <v>441</v>
      </c>
      <c r="I37" s="776" t="s">
        <v>8</v>
      </c>
      <c r="J37" s="776" t="s">
        <v>11</v>
      </c>
      <c r="K37" s="776" t="s">
        <v>15</v>
      </c>
      <c r="L37" s="776" t="s">
        <v>15</v>
      </c>
      <c r="M37" s="777" t="s">
        <v>15</v>
      </c>
      <c r="N37" s="778">
        <v>44743</v>
      </c>
    </row>
    <row r="38" spans="1:14" s="669" customFormat="1" ht="127.5" customHeight="1" x14ac:dyDescent="0.25">
      <c r="A38" s="779" t="s">
        <v>737</v>
      </c>
      <c r="B38" s="779" t="s">
        <v>736</v>
      </c>
      <c r="C38" s="770" t="s">
        <v>728</v>
      </c>
      <c r="D38" s="771">
        <v>150000000</v>
      </c>
      <c r="E38" s="772" t="s">
        <v>700</v>
      </c>
      <c r="F38" s="773" t="s">
        <v>735</v>
      </c>
      <c r="G38" s="774" t="s">
        <v>65</v>
      </c>
      <c r="H38" s="774" t="s">
        <v>441</v>
      </c>
      <c r="I38" s="780" t="s">
        <v>6</v>
      </c>
      <c r="J38" s="774" t="s">
        <v>8</v>
      </c>
      <c r="K38" s="780" t="s">
        <v>11</v>
      </c>
      <c r="L38" s="780" t="s">
        <v>11</v>
      </c>
      <c r="M38" s="780" t="s">
        <v>444</v>
      </c>
      <c r="N38" s="775" t="s">
        <v>832</v>
      </c>
    </row>
    <row r="39" spans="1:14" s="669" customFormat="1" ht="127.5" customHeight="1" x14ac:dyDescent="0.25">
      <c r="A39" s="779" t="s">
        <v>734</v>
      </c>
      <c r="B39" s="779" t="s">
        <v>733</v>
      </c>
      <c r="C39" s="770" t="s">
        <v>728</v>
      </c>
      <c r="D39" s="771">
        <v>80000000</v>
      </c>
      <c r="E39" s="772" t="s">
        <v>700</v>
      </c>
      <c r="F39" s="773" t="s">
        <v>727</v>
      </c>
      <c r="G39" s="774" t="s">
        <v>65</v>
      </c>
      <c r="H39" s="774" t="s">
        <v>441</v>
      </c>
      <c r="I39" s="780" t="s">
        <v>6</v>
      </c>
      <c r="J39" s="774" t="s">
        <v>8</v>
      </c>
      <c r="K39" s="780" t="s">
        <v>12</v>
      </c>
      <c r="L39" s="780" t="s">
        <v>12</v>
      </c>
      <c r="M39" s="780" t="s">
        <v>444</v>
      </c>
      <c r="N39" s="775">
        <v>43435</v>
      </c>
    </row>
    <row r="40" spans="1:14" s="669" customFormat="1" ht="127.5" customHeight="1" x14ac:dyDescent="0.25">
      <c r="A40" s="779" t="s">
        <v>732</v>
      </c>
      <c r="B40" s="779" t="s">
        <v>731</v>
      </c>
      <c r="C40" s="770" t="s">
        <v>728</v>
      </c>
      <c r="D40" s="771">
        <v>108500000</v>
      </c>
      <c r="E40" s="772" t="s">
        <v>700</v>
      </c>
      <c r="F40" s="773" t="s">
        <v>727</v>
      </c>
      <c r="G40" s="774"/>
      <c r="H40" s="774" t="s">
        <v>441</v>
      </c>
      <c r="I40" s="780" t="s">
        <v>6</v>
      </c>
      <c r="J40" s="774" t="s">
        <v>8</v>
      </c>
      <c r="K40" s="780" t="s">
        <v>13</v>
      </c>
      <c r="L40" s="780" t="s">
        <v>12</v>
      </c>
      <c r="M40" s="780" t="s">
        <v>444</v>
      </c>
      <c r="N40" s="775">
        <v>43435</v>
      </c>
    </row>
    <row r="41" spans="1:14" s="669" customFormat="1" ht="109.5" customHeight="1" thickBot="1" x14ac:dyDescent="0.3">
      <c r="A41" s="781" t="s">
        <v>730</v>
      </c>
      <c r="B41" s="781" t="s">
        <v>729</v>
      </c>
      <c r="C41" s="782" t="s">
        <v>728</v>
      </c>
      <c r="D41" s="783">
        <v>177400000</v>
      </c>
      <c r="E41" s="784" t="s">
        <v>700</v>
      </c>
      <c r="F41" s="785" t="s">
        <v>727</v>
      </c>
      <c r="G41" s="786" t="s">
        <v>65</v>
      </c>
      <c r="H41" s="786" t="s">
        <v>441</v>
      </c>
      <c r="I41" s="780" t="s">
        <v>6</v>
      </c>
      <c r="J41" s="774" t="s">
        <v>8</v>
      </c>
      <c r="K41" s="780" t="s">
        <v>13</v>
      </c>
      <c r="L41" s="780" t="s">
        <v>13</v>
      </c>
      <c r="M41" s="780" t="s">
        <v>444</v>
      </c>
      <c r="N41" s="775">
        <v>43435</v>
      </c>
    </row>
    <row r="42" spans="1:14" s="794" customFormat="1" ht="109.5" customHeight="1" x14ac:dyDescent="0.25">
      <c r="A42" s="787" t="s">
        <v>715</v>
      </c>
      <c r="B42" s="787" t="s">
        <v>726</v>
      </c>
      <c r="C42" s="787" t="s">
        <v>725</v>
      </c>
      <c r="D42" s="788">
        <v>1046091773</v>
      </c>
      <c r="E42" s="789">
        <v>6827989539</v>
      </c>
      <c r="F42" s="790"/>
      <c r="G42" s="791" t="s">
        <v>65</v>
      </c>
      <c r="H42" s="791" t="s">
        <v>701</v>
      </c>
      <c r="I42" s="792" t="s">
        <v>862</v>
      </c>
      <c r="J42" s="792" t="s">
        <v>862</v>
      </c>
      <c r="K42" s="792" t="s">
        <v>862</v>
      </c>
      <c r="L42" s="792" t="s">
        <v>862</v>
      </c>
      <c r="M42" s="792" t="s">
        <v>862</v>
      </c>
      <c r="N42" s="793">
        <v>43252</v>
      </c>
    </row>
    <row r="43" spans="1:14" s="799" customFormat="1" ht="109.5" customHeight="1" x14ac:dyDescent="0.25">
      <c r="A43" s="795" t="s">
        <v>715</v>
      </c>
      <c r="B43" s="795" t="s">
        <v>726</v>
      </c>
      <c r="C43" s="145" t="s">
        <v>725</v>
      </c>
      <c r="D43" s="190">
        <v>980000000</v>
      </c>
      <c r="E43" s="796" t="s">
        <v>863</v>
      </c>
      <c r="F43" s="152" t="s">
        <v>724</v>
      </c>
      <c r="G43" s="141" t="s">
        <v>65</v>
      </c>
      <c r="H43" s="141" t="s">
        <v>701</v>
      </c>
      <c r="I43" s="797" t="s">
        <v>862</v>
      </c>
      <c r="J43" s="797" t="s">
        <v>862</v>
      </c>
      <c r="K43" s="797" t="s">
        <v>862</v>
      </c>
      <c r="L43" s="797" t="s">
        <v>862</v>
      </c>
      <c r="M43" s="797" t="s">
        <v>862</v>
      </c>
      <c r="N43" s="798">
        <v>43405</v>
      </c>
    </row>
    <row r="44" spans="1:14" s="799" customFormat="1" ht="109.5" customHeight="1" x14ac:dyDescent="0.25">
      <c r="A44" s="795" t="s">
        <v>715</v>
      </c>
      <c r="B44" s="795" t="s">
        <v>726</v>
      </c>
      <c r="C44" s="145" t="s">
        <v>725</v>
      </c>
      <c r="D44" s="190">
        <v>120000000</v>
      </c>
      <c r="E44" s="796" t="s">
        <v>864</v>
      </c>
      <c r="F44" s="152" t="s">
        <v>865</v>
      </c>
      <c r="G44" s="141"/>
      <c r="H44" s="141" t="s">
        <v>701</v>
      </c>
      <c r="I44" s="141" t="s">
        <v>7</v>
      </c>
      <c r="J44" s="141" t="s">
        <v>10</v>
      </c>
      <c r="K44" s="141" t="s">
        <v>14</v>
      </c>
      <c r="L44" s="141" t="s">
        <v>15</v>
      </c>
      <c r="M44" s="141" t="s">
        <v>15</v>
      </c>
      <c r="N44" s="798">
        <v>44772</v>
      </c>
    </row>
    <row r="45" spans="1:14" s="799" customFormat="1" ht="199.9" customHeight="1" x14ac:dyDescent="0.25">
      <c r="A45" s="795" t="s">
        <v>715</v>
      </c>
      <c r="B45" s="150" t="s">
        <v>453</v>
      </c>
      <c r="C45" s="147" t="s">
        <v>455</v>
      </c>
      <c r="D45" s="800">
        <v>400000000</v>
      </c>
      <c r="E45" s="152" t="s">
        <v>193</v>
      </c>
      <c r="F45" s="152" t="s">
        <v>719</v>
      </c>
      <c r="G45" s="141" t="s">
        <v>65</v>
      </c>
      <c r="H45" s="141" t="s">
        <v>701</v>
      </c>
      <c r="I45" s="801" t="s">
        <v>6</v>
      </c>
      <c r="J45" s="801" t="s">
        <v>7</v>
      </c>
      <c r="K45" s="802" t="s">
        <v>9</v>
      </c>
      <c r="L45" s="803" t="s">
        <v>9</v>
      </c>
      <c r="M45" s="803" t="s">
        <v>10</v>
      </c>
      <c r="N45" s="801" t="s">
        <v>15</v>
      </c>
    </row>
    <row r="46" spans="1:14" s="799" customFormat="1" ht="96" x14ac:dyDescent="0.25">
      <c r="A46" s="795" t="s">
        <v>715</v>
      </c>
      <c r="B46" s="150" t="s">
        <v>457</v>
      </c>
      <c r="C46" s="147" t="s">
        <v>230</v>
      </c>
      <c r="D46" s="800">
        <v>573908227</v>
      </c>
      <c r="E46" s="152" t="s">
        <v>193</v>
      </c>
      <c r="F46" s="152" t="s">
        <v>719</v>
      </c>
      <c r="G46" s="141" t="s">
        <v>65</v>
      </c>
      <c r="H46" s="141" t="s">
        <v>701</v>
      </c>
      <c r="I46" s="801" t="s">
        <v>6</v>
      </c>
      <c r="J46" s="801" t="s">
        <v>7</v>
      </c>
      <c r="K46" s="802" t="s">
        <v>8</v>
      </c>
      <c r="L46" s="803" t="s">
        <v>9</v>
      </c>
      <c r="M46" s="803" t="s">
        <v>10</v>
      </c>
      <c r="N46" s="801" t="s">
        <v>15</v>
      </c>
    </row>
    <row r="47" spans="1:14" s="799" customFormat="1" ht="90.75" customHeight="1" x14ac:dyDescent="0.25">
      <c r="A47" s="795" t="s">
        <v>715</v>
      </c>
      <c r="B47" s="150" t="s">
        <v>866</v>
      </c>
      <c r="C47" s="147" t="s">
        <v>703</v>
      </c>
      <c r="D47" s="800">
        <v>1000000000</v>
      </c>
      <c r="E47" s="152" t="s">
        <v>193</v>
      </c>
      <c r="F47" s="152" t="s">
        <v>719</v>
      </c>
      <c r="G47" s="141" t="s">
        <v>65</v>
      </c>
      <c r="H47" s="141" t="s">
        <v>701</v>
      </c>
      <c r="I47" s="801" t="s">
        <v>6</v>
      </c>
      <c r="J47" s="801" t="s">
        <v>6</v>
      </c>
      <c r="K47" s="803" t="s">
        <v>9</v>
      </c>
      <c r="L47" s="803" t="s">
        <v>9</v>
      </c>
      <c r="M47" s="803" t="s">
        <v>10</v>
      </c>
      <c r="N47" s="801" t="s">
        <v>15</v>
      </c>
    </row>
    <row r="48" spans="1:14" s="799" customFormat="1" ht="51" x14ac:dyDescent="0.25">
      <c r="A48" s="795" t="s">
        <v>715</v>
      </c>
      <c r="B48" s="150" t="s">
        <v>718</v>
      </c>
      <c r="C48" s="147" t="s">
        <v>703</v>
      </c>
      <c r="D48" s="800">
        <v>700000000</v>
      </c>
      <c r="E48" s="152" t="s">
        <v>193</v>
      </c>
      <c r="F48" s="152" t="s">
        <v>719</v>
      </c>
      <c r="G48" s="141" t="s">
        <v>65</v>
      </c>
      <c r="H48" s="141" t="s">
        <v>701</v>
      </c>
      <c r="I48" s="801" t="s">
        <v>6</v>
      </c>
      <c r="J48" s="801" t="s">
        <v>7</v>
      </c>
      <c r="K48" s="803" t="s">
        <v>9</v>
      </c>
      <c r="L48" s="803" t="s">
        <v>9</v>
      </c>
      <c r="M48" s="803" t="s">
        <v>9</v>
      </c>
      <c r="N48" s="801" t="s">
        <v>15</v>
      </c>
    </row>
    <row r="49" spans="1:14" s="799" customFormat="1" ht="65.45" customHeight="1" x14ac:dyDescent="0.25">
      <c r="A49" s="795" t="s">
        <v>715</v>
      </c>
      <c r="B49" s="804" t="s">
        <v>867</v>
      </c>
      <c r="C49" s="147" t="s">
        <v>703</v>
      </c>
      <c r="D49" s="800">
        <v>1100000000</v>
      </c>
      <c r="E49" s="152" t="s">
        <v>193</v>
      </c>
      <c r="F49" s="152" t="s">
        <v>713</v>
      </c>
      <c r="G49" s="141" t="s">
        <v>65</v>
      </c>
      <c r="H49" s="141" t="s">
        <v>701</v>
      </c>
      <c r="I49" s="801" t="s">
        <v>6</v>
      </c>
      <c r="J49" s="801" t="s">
        <v>6</v>
      </c>
      <c r="K49" s="803" t="s">
        <v>9</v>
      </c>
      <c r="L49" s="803" t="s">
        <v>9</v>
      </c>
      <c r="M49" s="803" t="s">
        <v>10</v>
      </c>
      <c r="N49" s="801" t="s">
        <v>15</v>
      </c>
    </row>
    <row r="50" spans="1:14" s="799" customFormat="1" ht="39.6" customHeight="1" x14ac:dyDescent="0.25">
      <c r="A50" s="2031" t="s">
        <v>715</v>
      </c>
      <c r="B50" s="2034" t="s">
        <v>868</v>
      </c>
      <c r="C50" s="147" t="s">
        <v>869</v>
      </c>
      <c r="D50" s="805">
        <f>SUM(D51:D56)</f>
        <v>480000000</v>
      </c>
      <c r="E50" s="2037" t="s">
        <v>193</v>
      </c>
      <c r="F50" s="2037" t="s">
        <v>713</v>
      </c>
      <c r="G50" s="2037" t="s">
        <v>65</v>
      </c>
      <c r="H50" s="2040" t="s">
        <v>701</v>
      </c>
      <c r="I50" s="2028" t="s">
        <v>700</v>
      </c>
      <c r="J50" s="2028" t="s">
        <v>700</v>
      </c>
      <c r="K50" s="2028" t="s">
        <v>700</v>
      </c>
      <c r="L50" s="2028" t="s">
        <v>700</v>
      </c>
      <c r="M50" s="2028" t="s">
        <v>700</v>
      </c>
      <c r="N50" s="2028" t="s">
        <v>700</v>
      </c>
    </row>
    <row r="51" spans="1:14" s="799" customFormat="1" ht="31.9" customHeight="1" x14ac:dyDescent="0.25">
      <c r="A51" s="2032"/>
      <c r="B51" s="2035"/>
      <c r="C51" s="147" t="s">
        <v>870</v>
      </c>
      <c r="D51" s="800">
        <v>80000000</v>
      </c>
      <c r="E51" s="2038"/>
      <c r="F51" s="2038"/>
      <c r="G51" s="2038"/>
      <c r="H51" s="2041"/>
      <c r="I51" s="2029"/>
      <c r="J51" s="2029"/>
      <c r="K51" s="2029"/>
      <c r="L51" s="2029"/>
      <c r="M51" s="2029"/>
      <c r="N51" s="2029"/>
    </row>
    <row r="52" spans="1:14" s="799" customFormat="1" ht="31.9" customHeight="1" x14ac:dyDescent="0.25">
      <c r="A52" s="2032"/>
      <c r="B52" s="2035"/>
      <c r="C52" s="147" t="s">
        <v>871</v>
      </c>
      <c r="D52" s="800">
        <v>80000000</v>
      </c>
      <c r="E52" s="2038"/>
      <c r="F52" s="2038"/>
      <c r="G52" s="2038"/>
      <c r="H52" s="2041"/>
      <c r="I52" s="2029"/>
      <c r="J52" s="2029"/>
      <c r="K52" s="2029"/>
      <c r="L52" s="2029"/>
      <c r="M52" s="2029"/>
      <c r="N52" s="2029"/>
    </row>
    <row r="53" spans="1:14" s="799" customFormat="1" ht="31.9" customHeight="1" x14ac:dyDescent="0.25">
      <c r="A53" s="2032"/>
      <c r="B53" s="2035"/>
      <c r="C53" s="147" t="s">
        <v>144</v>
      </c>
      <c r="D53" s="800">
        <v>80000000</v>
      </c>
      <c r="E53" s="2038"/>
      <c r="F53" s="2038"/>
      <c r="G53" s="2038"/>
      <c r="H53" s="2041"/>
      <c r="I53" s="2029"/>
      <c r="J53" s="2029"/>
      <c r="K53" s="2029"/>
      <c r="L53" s="2029"/>
      <c r="M53" s="2029"/>
      <c r="N53" s="2029"/>
    </row>
    <row r="54" spans="1:14" s="799" customFormat="1" ht="31.9" customHeight="1" x14ac:dyDescent="0.25">
      <c r="A54" s="2032"/>
      <c r="B54" s="2035"/>
      <c r="C54" s="147" t="s">
        <v>872</v>
      </c>
      <c r="D54" s="800">
        <v>80000000</v>
      </c>
      <c r="E54" s="2038"/>
      <c r="F54" s="2038"/>
      <c r="G54" s="2038"/>
      <c r="H54" s="2041"/>
      <c r="I54" s="2029"/>
      <c r="J54" s="2029"/>
      <c r="K54" s="2029"/>
      <c r="L54" s="2029"/>
      <c r="M54" s="2029"/>
      <c r="N54" s="2029"/>
    </row>
    <row r="55" spans="1:14" s="799" customFormat="1" ht="31.9" customHeight="1" x14ac:dyDescent="0.25">
      <c r="A55" s="2032"/>
      <c r="B55" s="2035"/>
      <c r="C55" s="147" t="s">
        <v>157</v>
      </c>
      <c r="D55" s="800">
        <v>80000000</v>
      </c>
      <c r="E55" s="2038"/>
      <c r="F55" s="2038"/>
      <c r="G55" s="2038"/>
      <c r="H55" s="2041"/>
      <c r="I55" s="2029"/>
      <c r="J55" s="2029"/>
      <c r="K55" s="2029"/>
      <c r="L55" s="2029"/>
      <c r="M55" s="2029"/>
      <c r="N55" s="2029"/>
    </row>
    <row r="56" spans="1:14" s="799" customFormat="1" ht="31.9" customHeight="1" x14ac:dyDescent="0.25">
      <c r="A56" s="2033"/>
      <c r="B56" s="2036"/>
      <c r="C56" s="147" t="s">
        <v>873</v>
      </c>
      <c r="D56" s="800">
        <v>80000000</v>
      </c>
      <c r="E56" s="2039"/>
      <c r="F56" s="2039"/>
      <c r="G56" s="2039"/>
      <c r="H56" s="2042"/>
      <c r="I56" s="2030"/>
      <c r="J56" s="2030"/>
      <c r="K56" s="2030"/>
      <c r="L56" s="2030"/>
      <c r="M56" s="2030"/>
      <c r="N56" s="2030"/>
    </row>
    <row r="57" spans="1:14" s="799" customFormat="1" ht="168" x14ac:dyDescent="0.25">
      <c r="A57" s="795" t="s">
        <v>715</v>
      </c>
      <c r="B57" s="150" t="s">
        <v>874</v>
      </c>
      <c r="C57" s="147" t="s">
        <v>703</v>
      </c>
      <c r="D57" s="800">
        <v>1300000000</v>
      </c>
      <c r="E57" s="152" t="s">
        <v>193</v>
      </c>
      <c r="F57" s="152" t="s">
        <v>713</v>
      </c>
      <c r="G57" s="141" t="s">
        <v>65</v>
      </c>
      <c r="H57" s="141" t="s">
        <v>701</v>
      </c>
      <c r="I57" s="801" t="s">
        <v>6</v>
      </c>
      <c r="J57" s="801" t="s">
        <v>6</v>
      </c>
      <c r="K57" s="803" t="s">
        <v>10</v>
      </c>
      <c r="L57" s="803" t="s">
        <v>10</v>
      </c>
      <c r="M57" s="803" t="s">
        <v>8</v>
      </c>
      <c r="N57" s="801" t="s">
        <v>15</v>
      </c>
    </row>
    <row r="58" spans="1:14" s="799" customFormat="1" ht="110.25" customHeight="1" x14ac:dyDescent="0.25">
      <c r="A58" s="795" t="s">
        <v>715</v>
      </c>
      <c r="B58" s="150" t="s">
        <v>830</v>
      </c>
      <c r="C58" s="147" t="s">
        <v>703</v>
      </c>
      <c r="D58" s="800">
        <v>1300000000</v>
      </c>
      <c r="E58" s="152" t="s">
        <v>193</v>
      </c>
      <c r="F58" s="152" t="s">
        <v>702</v>
      </c>
      <c r="G58" s="141" t="s">
        <v>65</v>
      </c>
      <c r="H58" s="141" t="s">
        <v>701</v>
      </c>
      <c r="I58" s="801" t="s">
        <v>700</v>
      </c>
      <c r="J58" s="801" t="s">
        <v>700</v>
      </c>
      <c r="K58" s="801" t="s">
        <v>700</v>
      </c>
      <c r="L58" s="801" t="s">
        <v>700</v>
      </c>
      <c r="M58" s="803" t="s">
        <v>5</v>
      </c>
      <c r="N58" s="801" t="s">
        <v>15</v>
      </c>
    </row>
    <row r="59" spans="1:14" s="794" customFormat="1" ht="128.44999999999999" customHeight="1" x14ac:dyDescent="0.25">
      <c r="A59" s="806" t="s">
        <v>705</v>
      </c>
      <c r="B59" s="807" t="s">
        <v>712</v>
      </c>
      <c r="C59" s="808" t="s">
        <v>703</v>
      </c>
      <c r="D59" s="809">
        <v>1131484948</v>
      </c>
      <c r="E59" s="810" t="s">
        <v>74</v>
      </c>
      <c r="F59" s="790" t="s">
        <v>702</v>
      </c>
      <c r="G59" s="791" t="s">
        <v>65</v>
      </c>
      <c r="H59" s="791" t="s">
        <v>701</v>
      </c>
      <c r="I59" s="811" t="s">
        <v>700</v>
      </c>
      <c r="J59" s="811" t="s">
        <v>700</v>
      </c>
      <c r="K59" s="812" t="s">
        <v>700</v>
      </c>
      <c r="L59" s="812" t="s">
        <v>700</v>
      </c>
      <c r="M59" s="812" t="s">
        <v>700</v>
      </c>
      <c r="N59" s="813">
        <v>43282</v>
      </c>
    </row>
    <row r="60" spans="1:14" s="799" customFormat="1" ht="129.6" customHeight="1" x14ac:dyDescent="0.25">
      <c r="A60" s="795" t="s">
        <v>705</v>
      </c>
      <c r="B60" s="150" t="s">
        <v>712</v>
      </c>
      <c r="C60" s="147" t="s">
        <v>703</v>
      </c>
      <c r="D60" s="800">
        <v>760000000</v>
      </c>
      <c r="E60" s="796" t="s">
        <v>875</v>
      </c>
      <c r="F60" s="152" t="s">
        <v>702</v>
      </c>
      <c r="G60" s="141" t="s">
        <v>65</v>
      </c>
      <c r="H60" s="141" t="s">
        <v>701</v>
      </c>
      <c r="I60" s="801" t="s">
        <v>700</v>
      </c>
      <c r="J60" s="801" t="s">
        <v>700</v>
      </c>
      <c r="K60" s="803" t="s">
        <v>700</v>
      </c>
      <c r="L60" s="803" t="s">
        <v>700</v>
      </c>
      <c r="M60" s="803" t="s">
        <v>700</v>
      </c>
      <c r="N60" s="798" t="s">
        <v>15</v>
      </c>
    </row>
    <row r="61" spans="1:14" s="822" customFormat="1" ht="120" customHeight="1" x14ac:dyDescent="0.25">
      <c r="A61" s="814"/>
      <c r="B61" s="815" t="s">
        <v>712</v>
      </c>
      <c r="C61" s="816" t="s">
        <v>703</v>
      </c>
      <c r="D61" s="817">
        <v>690000000</v>
      </c>
      <c r="E61" s="818" t="s">
        <v>65</v>
      </c>
      <c r="F61" s="819" t="s">
        <v>865</v>
      </c>
      <c r="G61" s="820"/>
      <c r="H61" s="820" t="s">
        <v>701</v>
      </c>
      <c r="I61" s="820" t="s">
        <v>7</v>
      </c>
      <c r="J61" s="820" t="s">
        <v>10</v>
      </c>
      <c r="K61" s="820" t="s">
        <v>14</v>
      </c>
      <c r="L61" s="820" t="s">
        <v>15</v>
      </c>
      <c r="M61" s="820" t="s">
        <v>15</v>
      </c>
      <c r="N61" s="821">
        <v>44772</v>
      </c>
    </row>
    <row r="62" spans="1:14" s="799" customFormat="1" ht="126.75" customHeight="1" x14ac:dyDescent="0.25">
      <c r="A62" s="795" t="s">
        <v>705</v>
      </c>
      <c r="B62" s="815" t="s">
        <v>828</v>
      </c>
      <c r="C62" s="147" t="s">
        <v>703</v>
      </c>
      <c r="D62" s="800">
        <v>3144778886</v>
      </c>
      <c r="E62" s="684" t="s">
        <v>74</v>
      </c>
      <c r="F62" s="152" t="s">
        <v>702</v>
      </c>
      <c r="G62" s="141" t="s">
        <v>65</v>
      </c>
      <c r="H62" s="141" t="s">
        <v>701</v>
      </c>
      <c r="I62" s="141" t="s">
        <v>700</v>
      </c>
      <c r="J62" s="141" t="s">
        <v>700</v>
      </c>
      <c r="K62" s="141" t="s">
        <v>700</v>
      </c>
      <c r="L62" s="141" t="s">
        <v>700</v>
      </c>
      <c r="M62" s="141" t="s">
        <v>700</v>
      </c>
      <c r="N62" s="798">
        <v>43282</v>
      </c>
    </row>
    <row r="63" spans="1:14" s="799" customFormat="1" ht="132" customHeight="1" x14ac:dyDescent="0.25">
      <c r="A63" s="795" t="s">
        <v>705</v>
      </c>
      <c r="B63" s="815" t="s">
        <v>828</v>
      </c>
      <c r="C63" s="147" t="s">
        <v>703</v>
      </c>
      <c r="D63" s="800">
        <v>1650000000</v>
      </c>
      <c r="E63" s="684" t="s">
        <v>74</v>
      </c>
      <c r="F63" s="152" t="s">
        <v>702</v>
      </c>
      <c r="G63" s="141" t="s">
        <v>65</v>
      </c>
      <c r="H63" s="141" t="s">
        <v>701</v>
      </c>
      <c r="I63" s="141" t="s">
        <v>700</v>
      </c>
      <c r="J63" s="141" t="s">
        <v>700</v>
      </c>
      <c r="K63" s="141" t="s">
        <v>700</v>
      </c>
      <c r="L63" s="141" t="s">
        <v>700</v>
      </c>
      <c r="M63" s="141" t="s">
        <v>700</v>
      </c>
      <c r="N63" s="798">
        <v>43435</v>
      </c>
    </row>
    <row r="64" spans="1:14" s="822" customFormat="1" ht="134.44999999999999" customHeight="1" x14ac:dyDescent="0.25">
      <c r="A64" s="795" t="s">
        <v>705</v>
      </c>
      <c r="B64" s="815" t="s">
        <v>828</v>
      </c>
      <c r="C64" s="816" t="s">
        <v>876</v>
      </c>
      <c r="D64" s="817">
        <v>700000000</v>
      </c>
      <c r="E64" s="818" t="s">
        <v>65</v>
      </c>
      <c r="F64" s="819" t="s">
        <v>865</v>
      </c>
      <c r="G64" s="820"/>
      <c r="H64" s="820" t="s">
        <v>701</v>
      </c>
      <c r="I64" s="820" t="s">
        <v>7</v>
      </c>
      <c r="J64" s="820" t="s">
        <v>10</v>
      </c>
      <c r="K64" s="820" t="s">
        <v>14</v>
      </c>
      <c r="L64" s="820" t="s">
        <v>15</v>
      </c>
      <c r="M64" s="820" t="s">
        <v>15</v>
      </c>
      <c r="N64" s="821">
        <v>44772</v>
      </c>
    </row>
    <row r="65" spans="1:14" s="799" customFormat="1" ht="51" x14ac:dyDescent="0.25">
      <c r="A65" s="2031" t="s">
        <v>705</v>
      </c>
      <c r="B65" s="2043" t="s">
        <v>877</v>
      </c>
      <c r="C65" s="823" t="s">
        <v>869</v>
      </c>
      <c r="D65" s="805">
        <f>SUM(D66:D70)</f>
        <v>410000000</v>
      </c>
      <c r="E65" s="2037" t="s">
        <v>193</v>
      </c>
      <c r="F65" s="152" t="s">
        <v>702</v>
      </c>
      <c r="G65" s="141" t="s">
        <v>65</v>
      </c>
      <c r="H65" s="141" t="s">
        <v>701</v>
      </c>
      <c r="I65" s="801" t="s">
        <v>700</v>
      </c>
      <c r="J65" s="801" t="s">
        <v>700</v>
      </c>
      <c r="K65" s="801" t="s">
        <v>700</v>
      </c>
      <c r="L65" s="801" t="s">
        <v>700</v>
      </c>
      <c r="M65" s="801" t="s">
        <v>700</v>
      </c>
      <c r="N65" s="801" t="s">
        <v>700</v>
      </c>
    </row>
    <row r="66" spans="1:14" s="799" customFormat="1" x14ac:dyDescent="0.25">
      <c r="A66" s="2032"/>
      <c r="B66" s="2044"/>
      <c r="C66" s="147" t="s">
        <v>878</v>
      </c>
      <c r="D66" s="800">
        <v>90000000</v>
      </c>
      <c r="E66" s="2038"/>
      <c r="F66" s="152"/>
      <c r="G66" s="141"/>
      <c r="H66" s="141"/>
      <c r="I66" s="801"/>
      <c r="J66" s="801"/>
      <c r="K66" s="801"/>
      <c r="L66" s="801"/>
      <c r="M66" s="801"/>
      <c r="N66" s="801"/>
    </row>
    <row r="67" spans="1:14" s="799" customFormat="1" x14ac:dyDescent="0.25">
      <c r="A67" s="2032"/>
      <c r="B67" s="2044"/>
      <c r="C67" s="147" t="s">
        <v>873</v>
      </c>
      <c r="D67" s="800">
        <v>120000000</v>
      </c>
      <c r="E67" s="2038"/>
      <c r="F67" s="152"/>
      <c r="G67" s="141"/>
      <c r="H67" s="141"/>
      <c r="I67" s="801"/>
      <c r="J67" s="801"/>
      <c r="K67" s="801"/>
      <c r="L67" s="801"/>
      <c r="M67" s="801"/>
      <c r="N67" s="801"/>
    </row>
    <row r="68" spans="1:14" s="799" customFormat="1" x14ac:dyDescent="0.25">
      <c r="A68" s="2032"/>
      <c r="B68" s="2044"/>
      <c r="C68" s="147" t="s">
        <v>879</v>
      </c>
      <c r="D68" s="800">
        <v>60000000</v>
      </c>
      <c r="E68" s="2038"/>
      <c r="F68" s="152"/>
      <c r="G68" s="141"/>
      <c r="H68" s="141"/>
      <c r="I68" s="801" t="s">
        <v>700</v>
      </c>
      <c r="J68" s="801" t="s">
        <v>700</v>
      </c>
      <c r="K68" s="801" t="s">
        <v>700</v>
      </c>
      <c r="L68" s="801" t="s">
        <v>700</v>
      </c>
      <c r="M68" s="801" t="s">
        <v>700</v>
      </c>
      <c r="N68" s="801" t="s">
        <v>700</v>
      </c>
    </row>
    <row r="69" spans="1:14" s="799" customFormat="1" x14ac:dyDescent="0.25">
      <c r="A69" s="2032"/>
      <c r="B69" s="2044"/>
      <c r="C69" s="147" t="s">
        <v>157</v>
      </c>
      <c r="D69" s="800">
        <v>80000000</v>
      </c>
      <c r="E69" s="2038"/>
      <c r="F69" s="152"/>
      <c r="G69" s="141"/>
      <c r="H69" s="141"/>
      <c r="I69" s="801" t="s">
        <v>700</v>
      </c>
      <c r="J69" s="801" t="s">
        <v>700</v>
      </c>
      <c r="K69" s="801" t="s">
        <v>700</v>
      </c>
      <c r="L69" s="801" t="s">
        <v>700</v>
      </c>
      <c r="M69" s="801" t="s">
        <v>700</v>
      </c>
      <c r="N69" s="801" t="s">
        <v>700</v>
      </c>
    </row>
    <row r="70" spans="1:14" s="799" customFormat="1" x14ac:dyDescent="0.25">
      <c r="A70" s="2033"/>
      <c r="B70" s="2045"/>
      <c r="C70" s="147" t="s">
        <v>144</v>
      </c>
      <c r="D70" s="800">
        <v>60000000</v>
      </c>
      <c r="E70" s="2039"/>
      <c r="F70" s="152"/>
      <c r="G70" s="141"/>
      <c r="H70" s="141"/>
      <c r="I70" s="801" t="s">
        <v>700</v>
      </c>
      <c r="J70" s="801" t="s">
        <v>700</v>
      </c>
      <c r="K70" s="801" t="s">
        <v>700</v>
      </c>
      <c r="L70" s="801" t="s">
        <v>700</v>
      </c>
      <c r="M70" s="801" t="s">
        <v>700</v>
      </c>
      <c r="N70" s="801" t="s">
        <v>700</v>
      </c>
    </row>
    <row r="71" spans="1:14" s="799" customFormat="1" ht="51" x14ac:dyDescent="0.25">
      <c r="A71" s="2031" t="s">
        <v>705</v>
      </c>
      <c r="B71" s="2043" t="s">
        <v>880</v>
      </c>
      <c r="C71" s="147" t="s">
        <v>869</v>
      </c>
      <c r="D71" s="805">
        <f>SUM(D72:D76)</f>
        <v>200000000</v>
      </c>
      <c r="E71" s="2037" t="s">
        <v>193</v>
      </c>
      <c r="F71" s="152" t="s">
        <v>702</v>
      </c>
      <c r="G71" s="141" t="s">
        <v>65</v>
      </c>
      <c r="H71" s="141" t="s">
        <v>701</v>
      </c>
      <c r="I71" s="801" t="s">
        <v>700</v>
      </c>
      <c r="J71" s="801" t="s">
        <v>700</v>
      </c>
      <c r="K71" s="801" t="s">
        <v>700</v>
      </c>
      <c r="L71" s="801" t="s">
        <v>700</v>
      </c>
      <c r="M71" s="801" t="s">
        <v>700</v>
      </c>
      <c r="N71" s="801" t="s">
        <v>700</v>
      </c>
    </row>
    <row r="72" spans="1:14" s="799" customFormat="1" x14ac:dyDescent="0.25">
      <c r="A72" s="2032"/>
      <c r="B72" s="2044"/>
      <c r="C72" s="147" t="s">
        <v>872</v>
      </c>
      <c r="D72" s="800">
        <v>40000000</v>
      </c>
      <c r="E72" s="2038"/>
      <c r="F72" s="152"/>
      <c r="G72" s="141"/>
      <c r="H72" s="141"/>
      <c r="I72" s="801" t="s">
        <v>700</v>
      </c>
      <c r="J72" s="801" t="s">
        <v>700</v>
      </c>
      <c r="K72" s="801" t="s">
        <v>700</v>
      </c>
      <c r="L72" s="801" t="s">
        <v>700</v>
      </c>
      <c r="M72" s="801" t="s">
        <v>700</v>
      </c>
      <c r="N72" s="801" t="s">
        <v>700</v>
      </c>
    </row>
    <row r="73" spans="1:14" s="799" customFormat="1" x14ac:dyDescent="0.25">
      <c r="A73" s="2032"/>
      <c r="B73" s="2044"/>
      <c r="C73" s="147" t="s">
        <v>873</v>
      </c>
      <c r="D73" s="800">
        <v>50000000</v>
      </c>
      <c r="E73" s="2038"/>
      <c r="F73" s="152"/>
      <c r="G73" s="141"/>
      <c r="H73" s="141"/>
      <c r="I73" s="801"/>
      <c r="J73" s="801"/>
      <c r="K73" s="801"/>
      <c r="L73" s="801"/>
      <c r="M73" s="801"/>
      <c r="N73" s="801"/>
    </row>
    <row r="74" spans="1:14" s="799" customFormat="1" x14ac:dyDescent="0.25">
      <c r="A74" s="2032"/>
      <c r="B74" s="2044"/>
      <c r="C74" s="147" t="s">
        <v>879</v>
      </c>
      <c r="D74" s="800">
        <v>20000000</v>
      </c>
      <c r="E74" s="2038"/>
      <c r="F74" s="152"/>
      <c r="G74" s="141"/>
      <c r="H74" s="141"/>
      <c r="I74" s="801"/>
      <c r="J74" s="801"/>
      <c r="K74" s="801"/>
      <c r="L74" s="801"/>
      <c r="M74" s="801"/>
      <c r="N74" s="801"/>
    </row>
    <row r="75" spans="1:14" s="799" customFormat="1" x14ac:dyDescent="0.25">
      <c r="A75" s="2032"/>
      <c r="B75" s="2044"/>
      <c r="C75" s="147" t="s">
        <v>157</v>
      </c>
      <c r="D75" s="800">
        <v>20000000</v>
      </c>
      <c r="E75" s="2038"/>
      <c r="F75" s="152"/>
      <c r="G75" s="141"/>
      <c r="H75" s="141"/>
      <c r="I75" s="801" t="s">
        <v>700</v>
      </c>
      <c r="J75" s="801" t="s">
        <v>700</v>
      </c>
      <c r="K75" s="801" t="s">
        <v>700</v>
      </c>
      <c r="L75" s="801" t="s">
        <v>700</v>
      </c>
      <c r="M75" s="801" t="s">
        <v>700</v>
      </c>
      <c r="N75" s="801" t="s">
        <v>700</v>
      </c>
    </row>
    <row r="76" spans="1:14" s="799" customFormat="1" x14ac:dyDescent="0.25">
      <c r="A76" s="2033"/>
      <c r="B76" s="2045"/>
      <c r="C76" s="147" t="s">
        <v>871</v>
      </c>
      <c r="D76" s="800">
        <v>70000000</v>
      </c>
      <c r="E76" s="2039"/>
      <c r="F76" s="152"/>
      <c r="G76" s="141"/>
      <c r="H76" s="141"/>
      <c r="I76" s="801" t="s">
        <v>700</v>
      </c>
      <c r="J76" s="801" t="s">
        <v>700</v>
      </c>
      <c r="K76" s="801" t="s">
        <v>700</v>
      </c>
      <c r="L76" s="801" t="s">
        <v>700</v>
      </c>
      <c r="M76" s="801" t="s">
        <v>700</v>
      </c>
      <c r="N76" s="801" t="s">
        <v>700</v>
      </c>
    </row>
    <row r="77" spans="1:14" s="799" customFormat="1" ht="51" x14ac:dyDescent="0.25">
      <c r="A77" s="2031" t="s">
        <v>705</v>
      </c>
      <c r="B77" s="2043" t="s">
        <v>881</v>
      </c>
      <c r="C77" s="823" t="s">
        <v>869</v>
      </c>
      <c r="D77" s="805">
        <f>SUM(D78:D83)</f>
        <v>220000000</v>
      </c>
      <c r="E77" s="152" t="s">
        <v>193</v>
      </c>
      <c r="F77" s="152" t="s">
        <v>702</v>
      </c>
      <c r="G77" s="141" t="s">
        <v>65</v>
      </c>
      <c r="H77" s="141" t="s">
        <v>701</v>
      </c>
      <c r="I77" s="801" t="s">
        <v>700</v>
      </c>
      <c r="J77" s="801" t="s">
        <v>700</v>
      </c>
      <c r="K77" s="801" t="s">
        <v>700</v>
      </c>
      <c r="L77" s="801" t="s">
        <v>700</v>
      </c>
      <c r="M77" s="801" t="s">
        <v>700</v>
      </c>
      <c r="N77" s="801" t="s">
        <v>700</v>
      </c>
    </row>
    <row r="78" spans="1:14" s="799" customFormat="1" x14ac:dyDescent="0.25">
      <c r="A78" s="2032"/>
      <c r="B78" s="2044"/>
      <c r="C78" s="147" t="s">
        <v>878</v>
      </c>
      <c r="D78" s="800">
        <v>30000000</v>
      </c>
      <c r="E78" s="152"/>
      <c r="F78" s="152"/>
      <c r="G78" s="141"/>
      <c r="H78" s="141"/>
      <c r="I78" s="801" t="s">
        <v>700</v>
      </c>
      <c r="J78" s="801" t="s">
        <v>700</v>
      </c>
      <c r="K78" s="801" t="s">
        <v>700</v>
      </c>
      <c r="L78" s="801" t="s">
        <v>700</v>
      </c>
      <c r="M78" s="801" t="s">
        <v>700</v>
      </c>
      <c r="N78" s="801" t="s">
        <v>700</v>
      </c>
    </row>
    <row r="79" spans="1:14" s="799" customFormat="1" x14ac:dyDescent="0.25">
      <c r="A79" s="2032"/>
      <c r="B79" s="2044"/>
      <c r="C79" s="147" t="s">
        <v>873</v>
      </c>
      <c r="D79" s="800">
        <v>25000000</v>
      </c>
      <c r="E79" s="152"/>
      <c r="F79" s="152"/>
      <c r="G79" s="141"/>
      <c r="H79" s="141"/>
      <c r="I79" s="801"/>
      <c r="J79" s="801"/>
      <c r="K79" s="801"/>
      <c r="L79" s="801"/>
      <c r="M79" s="801"/>
      <c r="N79" s="801"/>
    </row>
    <row r="80" spans="1:14" s="799" customFormat="1" x14ac:dyDescent="0.25">
      <c r="A80" s="2032"/>
      <c r="B80" s="2044"/>
      <c r="C80" s="147" t="s">
        <v>879</v>
      </c>
      <c r="D80" s="800">
        <v>50000000</v>
      </c>
      <c r="E80" s="152"/>
      <c r="F80" s="152"/>
      <c r="G80" s="141"/>
      <c r="H80" s="141"/>
      <c r="I80" s="801"/>
      <c r="J80" s="801"/>
      <c r="K80" s="801"/>
      <c r="L80" s="801"/>
      <c r="M80" s="801"/>
      <c r="N80" s="801"/>
    </row>
    <row r="81" spans="1:176" s="799" customFormat="1" x14ac:dyDescent="0.25">
      <c r="A81" s="2032"/>
      <c r="B81" s="2044"/>
      <c r="C81" s="147" t="s">
        <v>144</v>
      </c>
      <c r="D81" s="800">
        <v>20000000</v>
      </c>
      <c r="E81" s="152"/>
      <c r="F81" s="152"/>
      <c r="G81" s="141"/>
      <c r="H81" s="141"/>
      <c r="I81" s="801"/>
      <c r="J81" s="801"/>
      <c r="K81" s="801"/>
      <c r="L81" s="801"/>
      <c r="M81" s="801"/>
      <c r="N81" s="801"/>
    </row>
    <row r="82" spans="1:176" s="799" customFormat="1" x14ac:dyDescent="0.25">
      <c r="A82" s="2032"/>
      <c r="B82" s="2044"/>
      <c r="C82" s="147" t="s">
        <v>157</v>
      </c>
      <c r="D82" s="800">
        <v>25000000</v>
      </c>
      <c r="E82" s="152"/>
      <c r="F82" s="152"/>
      <c r="G82" s="141"/>
      <c r="H82" s="141"/>
      <c r="I82" s="801" t="s">
        <v>700</v>
      </c>
      <c r="J82" s="801" t="s">
        <v>700</v>
      </c>
      <c r="K82" s="801" t="s">
        <v>700</v>
      </c>
      <c r="L82" s="801" t="s">
        <v>700</v>
      </c>
      <c r="M82" s="801" t="s">
        <v>700</v>
      </c>
      <c r="N82" s="801" t="s">
        <v>700</v>
      </c>
    </row>
    <row r="83" spans="1:176" s="799" customFormat="1" x14ac:dyDescent="0.25">
      <c r="A83" s="2033"/>
      <c r="B83" s="2045"/>
      <c r="C83" s="147" t="s">
        <v>871</v>
      </c>
      <c r="D83" s="800">
        <v>70000000</v>
      </c>
      <c r="E83" s="152"/>
      <c r="F83" s="152"/>
      <c r="G83" s="141"/>
      <c r="H83" s="141"/>
      <c r="I83" s="801" t="s">
        <v>700</v>
      </c>
      <c r="J83" s="801" t="s">
        <v>700</v>
      </c>
      <c r="K83" s="801" t="s">
        <v>700</v>
      </c>
      <c r="L83" s="801" t="s">
        <v>700</v>
      </c>
      <c r="M83" s="801" t="s">
        <v>700</v>
      </c>
      <c r="N83" s="801" t="s">
        <v>700</v>
      </c>
    </row>
    <row r="84" spans="1:176" s="799" customFormat="1" ht="51" x14ac:dyDescent="0.25">
      <c r="A84" s="2031" t="s">
        <v>705</v>
      </c>
      <c r="B84" s="2043" t="s">
        <v>882</v>
      </c>
      <c r="C84" s="823" t="s">
        <v>869</v>
      </c>
      <c r="D84" s="805">
        <f>SUM(D85:D89)</f>
        <v>200000000</v>
      </c>
      <c r="E84" s="2037" t="s">
        <v>193</v>
      </c>
      <c r="F84" s="152" t="s">
        <v>702</v>
      </c>
      <c r="G84" s="141" t="s">
        <v>65</v>
      </c>
      <c r="H84" s="141" t="s">
        <v>701</v>
      </c>
      <c r="I84" s="801" t="s">
        <v>700</v>
      </c>
      <c r="J84" s="801" t="s">
        <v>700</v>
      </c>
      <c r="K84" s="801" t="s">
        <v>700</v>
      </c>
      <c r="L84" s="801" t="s">
        <v>700</v>
      </c>
      <c r="M84" s="801" t="s">
        <v>700</v>
      </c>
      <c r="N84" s="801" t="s">
        <v>700</v>
      </c>
    </row>
    <row r="85" spans="1:176" s="799" customFormat="1" x14ac:dyDescent="0.25">
      <c r="A85" s="2032"/>
      <c r="B85" s="2044"/>
      <c r="C85" s="147" t="s">
        <v>872</v>
      </c>
      <c r="D85" s="800">
        <v>30000000</v>
      </c>
      <c r="E85" s="2038"/>
      <c r="F85" s="152"/>
      <c r="G85" s="141"/>
      <c r="H85" s="141"/>
      <c r="I85" s="801"/>
      <c r="J85" s="801"/>
      <c r="K85" s="801"/>
      <c r="L85" s="801"/>
      <c r="M85" s="801"/>
      <c r="N85" s="801"/>
    </row>
    <row r="86" spans="1:176" s="799" customFormat="1" x14ac:dyDescent="0.25">
      <c r="A86" s="2032"/>
      <c r="B86" s="2044"/>
      <c r="C86" s="147" t="s">
        <v>873</v>
      </c>
      <c r="D86" s="800">
        <v>20000000</v>
      </c>
      <c r="E86" s="2038"/>
      <c r="F86" s="152"/>
      <c r="G86" s="141"/>
      <c r="H86" s="141"/>
      <c r="I86" s="801"/>
      <c r="J86" s="801"/>
      <c r="K86" s="801"/>
      <c r="L86" s="801"/>
      <c r="M86" s="801"/>
      <c r="N86" s="801"/>
    </row>
    <row r="87" spans="1:176" s="799" customFormat="1" x14ac:dyDescent="0.25">
      <c r="A87" s="2032"/>
      <c r="B87" s="2044"/>
      <c r="C87" s="147" t="s">
        <v>879</v>
      </c>
      <c r="D87" s="800">
        <v>10000000</v>
      </c>
      <c r="E87" s="2038"/>
      <c r="F87" s="152"/>
      <c r="G87" s="141"/>
      <c r="H87" s="141"/>
      <c r="I87" s="801" t="s">
        <v>700</v>
      </c>
      <c r="J87" s="801" t="s">
        <v>700</v>
      </c>
      <c r="K87" s="801" t="s">
        <v>700</v>
      </c>
      <c r="L87" s="801" t="s">
        <v>700</v>
      </c>
      <c r="M87" s="801" t="s">
        <v>700</v>
      </c>
      <c r="N87" s="801" t="s">
        <v>700</v>
      </c>
    </row>
    <row r="88" spans="1:176" s="799" customFormat="1" x14ac:dyDescent="0.25">
      <c r="A88" s="2032"/>
      <c r="B88" s="2044"/>
      <c r="C88" s="147" t="s">
        <v>157</v>
      </c>
      <c r="D88" s="800">
        <v>20000000</v>
      </c>
      <c r="E88" s="2038"/>
      <c r="F88" s="152"/>
      <c r="G88" s="141"/>
      <c r="H88" s="141"/>
      <c r="I88" s="801" t="s">
        <v>700</v>
      </c>
      <c r="J88" s="801" t="s">
        <v>700</v>
      </c>
      <c r="K88" s="801" t="s">
        <v>700</v>
      </c>
      <c r="L88" s="801" t="s">
        <v>700</v>
      </c>
      <c r="M88" s="801" t="s">
        <v>700</v>
      </c>
      <c r="N88" s="801" t="s">
        <v>700</v>
      </c>
    </row>
    <row r="89" spans="1:176" s="799" customFormat="1" x14ac:dyDescent="0.25">
      <c r="A89" s="2033"/>
      <c r="B89" s="2045"/>
      <c r="C89" s="147" t="s">
        <v>871</v>
      </c>
      <c r="D89" s="800">
        <v>120000000</v>
      </c>
      <c r="E89" s="2039"/>
      <c r="F89" s="152"/>
      <c r="G89" s="141"/>
      <c r="H89" s="141"/>
      <c r="I89" s="801" t="s">
        <v>700</v>
      </c>
      <c r="J89" s="801" t="s">
        <v>700</v>
      </c>
      <c r="K89" s="801" t="s">
        <v>700</v>
      </c>
      <c r="L89" s="801" t="s">
        <v>700</v>
      </c>
      <c r="M89" s="801" t="s">
        <v>700</v>
      </c>
      <c r="N89" s="801" t="s">
        <v>700</v>
      </c>
    </row>
    <row r="90" spans="1:176" s="799" customFormat="1" ht="51" x14ac:dyDescent="0.25">
      <c r="A90" s="2031" t="s">
        <v>705</v>
      </c>
      <c r="B90" s="2043" t="s">
        <v>883</v>
      </c>
      <c r="C90" s="823" t="s">
        <v>869</v>
      </c>
      <c r="D90" s="805">
        <f>SUM(D91:D93)</f>
        <v>200000000</v>
      </c>
      <c r="E90" s="2037" t="s">
        <v>193</v>
      </c>
      <c r="F90" s="152" t="s">
        <v>702</v>
      </c>
      <c r="G90" s="141" t="s">
        <v>65</v>
      </c>
      <c r="H90" s="141" t="s">
        <v>701</v>
      </c>
      <c r="I90" s="801" t="s">
        <v>700</v>
      </c>
      <c r="J90" s="801" t="s">
        <v>700</v>
      </c>
      <c r="K90" s="801" t="s">
        <v>700</v>
      </c>
      <c r="L90" s="801" t="s">
        <v>700</v>
      </c>
      <c r="M90" s="801" t="s">
        <v>700</v>
      </c>
      <c r="N90" s="798">
        <v>43434</v>
      </c>
    </row>
    <row r="91" spans="1:176" s="799" customFormat="1" x14ac:dyDescent="0.25">
      <c r="A91" s="2032"/>
      <c r="B91" s="2044"/>
      <c r="C91" s="147" t="s">
        <v>873</v>
      </c>
      <c r="D91" s="800">
        <v>100000000</v>
      </c>
      <c r="E91" s="2038"/>
      <c r="F91" s="152"/>
      <c r="G91" s="141"/>
      <c r="H91" s="141"/>
      <c r="I91" s="801" t="s">
        <v>700</v>
      </c>
      <c r="J91" s="801" t="s">
        <v>700</v>
      </c>
      <c r="K91" s="801" t="s">
        <v>700</v>
      </c>
      <c r="L91" s="801" t="s">
        <v>700</v>
      </c>
      <c r="M91" s="801" t="s">
        <v>700</v>
      </c>
      <c r="N91" s="798">
        <v>43434</v>
      </c>
    </row>
    <row r="92" spans="1:176" s="799" customFormat="1" x14ac:dyDescent="0.25">
      <c r="A92" s="2032"/>
      <c r="B92" s="2044"/>
      <c r="C92" s="147" t="s">
        <v>871</v>
      </c>
      <c r="D92" s="800">
        <v>100000000</v>
      </c>
      <c r="E92" s="2038"/>
      <c r="F92" s="152"/>
      <c r="G92" s="141"/>
      <c r="H92" s="141"/>
      <c r="I92" s="801"/>
      <c r="J92" s="801"/>
      <c r="K92" s="801"/>
      <c r="L92" s="801"/>
      <c r="M92" s="801"/>
      <c r="N92" s="801"/>
    </row>
    <row r="93" spans="1:176" s="799" customFormat="1" x14ac:dyDescent="0.25">
      <c r="A93" s="2033"/>
      <c r="B93" s="2045"/>
      <c r="C93" s="147"/>
      <c r="D93" s="800"/>
      <c r="E93" s="2039"/>
      <c r="F93" s="152"/>
      <c r="G93" s="141"/>
      <c r="H93" s="141"/>
      <c r="I93" s="801" t="s">
        <v>700</v>
      </c>
      <c r="J93" s="801" t="s">
        <v>700</v>
      </c>
      <c r="K93" s="801" t="s">
        <v>700</v>
      </c>
      <c r="L93" s="801" t="s">
        <v>700</v>
      </c>
      <c r="M93" s="801" t="s">
        <v>700</v>
      </c>
      <c r="N93" s="801" t="s">
        <v>700</v>
      </c>
    </row>
    <row r="94" spans="1:176" s="799" customFormat="1" ht="57.6" customHeight="1" x14ac:dyDescent="0.25">
      <c r="A94" s="2031" t="s">
        <v>705</v>
      </c>
      <c r="B94" s="2031" t="s">
        <v>884</v>
      </c>
      <c r="C94" s="823" t="s">
        <v>869</v>
      </c>
      <c r="D94" s="805">
        <f>SUM(D95:D99)</f>
        <v>898736166</v>
      </c>
      <c r="E94" s="2046" t="s">
        <v>700</v>
      </c>
      <c r="F94" s="152" t="s">
        <v>702</v>
      </c>
      <c r="G94" s="141" t="s">
        <v>65</v>
      </c>
      <c r="H94" s="141" t="s">
        <v>701</v>
      </c>
      <c r="I94" s="801" t="s">
        <v>700</v>
      </c>
      <c r="J94" s="801" t="s">
        <v>700</v>
      </c>
      <c r="K94" s="801" t="s">
        <v>700</v>
      </c>
      <c r="L94" s="801" t="s">
        <v>700</v>
      </c>
      <c r="M94" s="801" t="s">
        <v>700</v>
      </c>
      <c r="N94" s="801" t="s">
        <v>700</v>
      </c>
    </row>
    <row r="95" spans="1:176" s="824" customFormat="1" x14ac:dyDescent="0.25">
      <c r="A95" s="2032"/>
      <c r="B95" s="2032"/>
      <c r="C95" s="147" t="s">
        <v>872</v>
      </c>
      <c r="D95" s="800">
        <v>160000000</v>
      </c>
      <c r="E95" s="2047"/>
      <c r="F95" s="152"/>
      <c r="G95" s="141"/>
      <c r="H95" s="141"/>
      <c r="I95" s="801" t="s">
        <v>700</v>
      </c>
      <c r="J95" s="801" t="s">
        <v>700</v>
      </c>
      <c r="K95" s="801" t="s">
        <v>700</v>
      </c>
      <c r="L95" s="801" t="s">
        <v>700</v>
      </c>
      <c r="M95" s="801" t="s">
        <v>700</v>
      </c>
      <c r="N95" s="801" t="s">
        <v>700</v>
      </c>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c r="BI95" s="799"/>
      <c r="BJ95" s="799"/>
      <c r="BK95" s="799"/>
      <c r="BL95" s="799"/>
      <c r="BM95" s="799"/>
      <c r="BN95" s="799"/>
      <c r="BO95" s="799"/>
      <c r="BP95" s="799"/>
      <c r="BQ95" s="799"/>
      <c r="BR95" s="799"/>
      <c r="BS95" s="799"/>
      <c r="BT95" s="799"/>
      <c r="BU95" s="799"/>
      <c r="BV95" s="799"/>
      <c r="BW95" s="799"/>
      <c r="BX95" s="799"/>
      <c r="BY95" s="799"/>
      <c r="BZ95" s="799"/>
      <c r="CA95" s="799"/>
      <c r="CB95" s="799"/>
      <c r="CC95" s="799"/>
      <c r="CD95" s="799"/>
      <c r="CE95" s="799"/>
      <c r="CF95" s="799"/>
      <c r="CG95" s="799"/>
      <c r="CH95" s="799"/>
      <c r="CI95" s="799"/>
      <c r="CJ95" s="799"/>
      <c r="CK95" s="799"/>
      <c r="CL95" s="799"/>
      <c r="CM95" s="799"/>
      <c r="CN95" s="799"/>
      <c r="CO95" s="799"/>
      <c r="CP95" s="799"/>
      <c r="CQ95" s="799"/>
      <c r="CR95" s="799"/>
      <c r="CS95" s="799"/>
      <c r="CT95" s="799"/>
      <c r="CU95" s="799"/>
      <c r="CV95" s="799"/>
      <c r="CW95" s="799"/>
      <c r="CX95" s="799"/>
      <c r="CY95" s="799"/>
      <c r="CZ95" s="799"/>
      <c r="DA95" s="799"/>
      <c r="DB95" s="799"/>
      <c r="DC95" s="799"/>
      <c r="DD95" s="799"/>
      <c r="DE95" s="799"/>
      <c r="DF95" s="799"/>
      <c r="DG95" s="799"/>
      <c r="DH95" s="799"/>
      <c r="DI95" s="799"/>
      <c r="DJ95" s="799"/>
      <c r="DK95" s="799"/>
      <c r="DL95" s="799"/>
      <c r="DM95" s="799"/>
      <c r="DN95" s="799"/>
      <c r="DO95" s="799"/>
      <c r="DP95" s="799"/>
      <c r="DQ95" s="799"/>
      <c r="DR95" s="799"/>
      <c r="DS95" s="799"/>
      <c r="DT95" s="799"/>
      <c r="DU95" s="799"/>
      <c r="DV95" s="799"/>
      <c r="DW95" s="799"/>
      <c r="DX95" s="799"/>
      <c r="DY95" s="799"/>
      <c r="DZ95" s="799"/>
      <c r="EA95" s="799"/>
      <c r="EB95" s="799"/>
      <c r="EC95" s="799"/>
      <c r="ED95" s="799"/>
      <c r="EE95" s="799"/>
      <c r="EF95" s="799"/>
      <c r="EG95" s="799"/>
      <c r="EH95" s="799"/>
      <c r="EI95" s="799"/>
      <c r="EJ95" s="799"/>
      <c r="EK95" s="799"/>
      <c r="EL95" s="799"/>
      <c r="EM95" s="799"/>
      <c r="EN95" s="799"/>
      <c r="EO95" s="799"/>
      <c r="EP95" s="799"/>
      <c r="EQ95" s="799"/>
      <c r="ER95" s="799"/>
      <c r="ES95" s="799"/>
      <c r="ET95" s="799"/>
      <c r="EU95" s="799"/>
      <c r="EV95" s="799"/>
      <c r="EW95" s="799"/>
      <c r="EX95" s="799"/>
      <c r="EY95" s="799"/>
      <c r="EZ95" s="799"/>
      <c r="FA95" s="799"/>
      <c r="FB95" s="799"/>
      <c r="FC95" s="799"/>
      <c r="FD95" s="799"/>
      <c r="FE95" s="799"/>
      <c r="FF95" s="799"/>
      <c r="FG95" s="799"/>
      <c r="FH95" s="799"/>
      <c r="FI95" s="799"/>
      <c r="FJ95" s="799"/>
      <c r="FK95" s="799"/>
      <c r="FL95" s="799"/>
      <c r="FM95" s="799"/>
      <c r="FN95" s="799"/>
      <c r="FO95" s="799"/>
      <c r="FP95" s="799"/>
      <c r="FQ95" s="799"/>
      <c r="FR95" s="799"/>
      <c r="FS95" s="799"/>
      <c r="FT95" s="799"/>
    </row>
    <row r="96" spans="1:176" s="824" customFormat="1" x14ac:dyDescent="0.25">
      <c r="A96" s="2032"/>
      <c r="B96" s="2032"/>
      <c r="C96" s="147" t="s">
        <v>873</v>
      </c>
      <c r="D96" s="800">
        <v>70000000</v>
      </c>
      <c r="E96" s="2047"/>
      <c r="F96" s="152"/>
      <c r="G96" s="141"/>
      <c r="H96" s="141"/>
      <c r="I96" s="801"/>
      <c r="J96" s="801"/>
      <c r="K96" s="801"/>
      <c r="L96" s="801"/>
      <c r="M96" s="801"/>
      <c r="N96" s="801"/>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c r="AY96" s="799"/>
      <c r="AZ96" s="799"/>
      <c r="BA96" s="799"/>
      <c r="BB96" s="799"/>
      <c r="BC96" s="799"/>
      <c r="BD96" s="799"/>
      <c r="BE96" s="799"/>
      <c r="BF96" s="799"/>
      <c r="BG96" s="799"/>
      <c r="BH96" s="799"/>
      <c r="BI96" s="799"/>
      <c r="BJ96" s="799"/>
      <c r="BK96" s="799"/>
      <c r="BL96" s="799"/>
      <c r="BM96" s="799"/>
      <c r="BN96" s="799"/>
      <c r="BO96" s="799"/>
      <c r="BP96" s="799"/>
      <c r="BQ96" s="799"/>
      <c r="BR96" s="799"/>
      <c r="BS96" s="799"/>
      <c r="BT96" s="799"/>
      <c r="BU96" s="799"/>
      <c r="BV96" s="799"/>
      <c r="BW96" s="799"/>
      <c r="BX96" s="799"/>
      <c r="BY96" s="799"/>
      <c r="BZ96" s="799"/>
      <c r="CA96" s="799"/>
      <c r="CB96" s="799"/>
      <c r="CC96" s="799"/>
      <c r="CD96" s="799"/>
      <c r="CE96" s="799"/>
      <c r="CF96" s="799"/>
      <c r="CG96" s="799"/>
      <c r="CH96" s="799"/>
      <c r="CI96" s="799"/>
      <c r="CJ96" s="799"/>
      <c r="CK96" s="799"/>
      <c r="CL96" s="799"/>
      <c r="CM96" s="799"/>
      <c r="CN96" s="799"/>
      <c r="CO96" s="799"/>
      <c r="CP96" s="799"/>
      <c r="CQ96" s="799"/>
      <c r="CR96" s="799"/>
      <c r="CS96" s="799"/>
      <c r="CT96" s="799"/>
      <c r="CU96" s="799"/>
      <c r="CV96" s="799"/>
      <c r="CW96" s="799"/>
      <c r="CX96" s="799"/>
      <c r="CY96" s="799"/>
      <c r="CZ96" s="799"/>
      <c r="DA96" s="799"/>
      <c r="DB96" s="799"/>
      <c r="DC96" s="799"/>
      <c r="DD96" s="799"/>
      <c r="DE96" s="799"/>
      <c r="DF96" s="799"/>
      <c r="DG96" s="799"/>
      <c r="DH96" s="799"/>
      <c r="DI96" s="799"/>
      <c r="DJ96" s="799"/>
      <c r="DK96" s="799"/>
      <c r="DL96" s="799"/>
      <c r="DM96" s="799"/>
      <c r="DN96" s="799"/>
      <c r="DO96" s="799"/>
      <c r="DP96" s="799"/>
      <c r="DQ96" s="799"/>
      <c r="DR96" s="799"/>
      <c r="DS96" s="799"/>
      <c r="DT96" s="799"/>
      <c r="DU96" s="799"/>
      <c r="DV96" s="799"/>
      <c r="DW96" s="799"/>
      <c r="DX96" s="799"/>
      <c r="DY96" s="799"/>
      <c r="DZ96" s="799"/>
      <c r="EA96" s="799"/>
      <c r="EB96" s="799"/>
      <c r="EC96" s="799"/>
      <c r="ED96" s="799"/>
      <c r="EE96" s="799"/>
      <c r="EF96" s="799"/>
      <c r="EG96" s="799"/>
      <c r="EH96" s="799"/>
      <c r="EI96" s="799"/>
      <c r="EJ96" s="799"/>
      <c r="EK96" s="799"/>
      <c r="EL96" s="799"/>
      <c r="EM96" s="799"/>
      <c r="EN96" s="799"/>
      <c r="EO96" s="799"/>
      <c r="EP96" s="799"/>
      <c r="EQ96" s="799"/>
      <c r="ER96" s="799"/>
      <c r="ES96" s="799"/>
      <c r="ET96" s="799"/>
      <c r="EU96" s="799"/>
      <c r="EV96" s="799"/>
      <c r="EW96" s="799"/>
      <c r="EX96" s="799"/>
      <c r="EY96" s="799"/>
      <c r="EZ96" s="799"/>
      <c r="FA96" s="799"/>
      <c r="FB96" s="799"/>
      <c r="FC96" s="799"/>
      <c r="FD96" s="799"/>
      <c r="FE96" s="799"/>
      <c r="FF96" s="799"/>
      <c r="FG96" s="799"/>
      <c r="FH96" s="799"/>
      <c r="FI96" s="799"/>
      <c r="FJ96" s="799"/>
      <c r="FK96" s="799"/>
      <c r="FL96" s="799"/>
      <c r="FM96" s="799"/>
      <c r="FN96" s="799"/>
      <c r="FO96" s="799"/>
      <c r="FP96" s="799"/>
      <c r="FQ96" s="799"/>
      <c r="FR96" s="799"/>
      <c r="FS96" s="799"/>
      <c r="FT96" s="799"/>
    </row>
    <row r="97" spans="1:176" s="824" customFormat="1" x14ac:dyDescent="0.25">
      <c r="A97" s="2032"/>
      <c r="B97" s="2032"/>
      <c r="C97" s="147" t="s">
        <v>879</v>
      </c>
      <c r="D97" s="800">
        <v>68736166</v>
      </c>
      <c r="E97" s="2047"/>
      <c r="F97" s="152"/>
      <c r="G97" s="141"/>
      <c r="H97" s="141"/>
      <c r="I97" s="801"/>
      <c r="J97" s="801"/>
      <c r="K97" s="801"/>
      <c r="L97" s="801"/>
      <c r="M97" s="801"/>
      <c r="N97" s="801"/>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c r="BI97" s="799"/>
      <c r="BJ97" s="799"/>
      <c r="BK97" s="799"/>
      <c r="BL97" s="799"/>
      <c r="BM97" s="799"/>
      <c r="BN97" s="799"/>
      <c r="BO97" s="799"/>
      <c r="BP97" s="799"/>
      <c r="BQ97" s="799"/>
      <c r="BR97" s="799"/>
      <c r="BS97" s="799"/>
      <c r="BT97" s="799"/>
      <c r="BU97" s="799"/>
      <c r="BV97" s="799"/>
      <c r="BW97" s="799"/>
      <c r="BX97" s="799"/>
      <c r="BY97" s="799"/>
      <c r="BZ97" s="799"/>
      <c r="CA97" s="799"/>
      <c r="CB97" s="799"/>
      <c r="CC97" s="799"/>
      <c r="CD97" s="799"/>
      <c r="CE97" s="799"/>
      <c r="CF97" s="799"/>
      <c r="CG97" s="799"/>
      <c r="CH97" s="799"/>
      <c r="CI97" s="799"/>
      <c r="CJ97" s="799"/>
      <c r="CK97" s="799"/>
      <c r="CL97" s="799"/>
      <c r="CM97" s="799"/>
      <c r="CN97" s="799"/>
      <c r="CO97" s="799"/>
      <c r="CP97" s="799"/>
      <c r="CQ97" s="799"/>
      <c r="CR97" s="799"/>
      <c r="CS97" s="799"/>
      <c r="CT97" s="799"/>
      <c r="CU97" s="799"/>
      <c r="CV97" s="799"/>
      <c r="CW97" s="799"/>
      <c r="CX97" s="799"/>
      <c r="CY97" s="799"/>
      <c r="CZ97" s="799"/>
      <c r="DA97" s="799"/>
      <c r="DB97" s="799"/>
      <c r="DC97" s="799"/>
      <c r="DD97" s="799"/>
      <c r="DE97" s="799"/>
      <c r="DF97" s="799"/>
      <c r="DG97" s="799"/>
      <c r="DH97" s="799"/>
      <c r="DI97" s="799"/>
      <c r="DJ97" s="799"/>
      <c r="DK97" s="799"/>
      <c r="DL97" s="799"/>
      <c r="DM97" s="799"/>
      <c r="DN97" s="799"/>
      <c r="DO97" s="799"/>
      <c r="DP97" s="799"/>
      <c r="DQ97" s="799"/>
      <c r="DR97" s="799"/>
      <c r="DS97" s="799"/>
      <c r="DT97" s="799"/>
      <c r="DU97" s="799"/>
      <c r="DV97" s="799"/>
      <c r="DW97" s="799"/>
      <c r="DX97" s="799"/>
      <c r="DY97" s="799"/>
      <c r="DZ97" s="799"/>
      <c r="EA97" s="799"/>
      <c r="EB97" s="799"/>
      <c r="EC97" s="799"/>
      <c r="ED97" s="799"/>
      <c r="EE97" s="799"/>
      <c r="EF97" s="799"/>
      <c r="EG97" s="799"/>
      <c r="EH97" s="799"/>
      <c r="EI97" s="799"/>
      <c r="EJ97" s="799"/>
      <c r="EK97" s="799"/>
      <c r="EL97" s="799"/>
      <c r="EM97" s="799"/>
      <c r="EN97" s="799"/>
      <c r="EO97" s="799"/>
      <c r="EP97" s="799"/>
      <c r="EQ97" s="799"/>
      <c r="ER97" s="799"/>
      <c r="ES97" s="799"/>
      <c r="ET97" s="799"/>
      <c r="EU97" s="799"/>
      <c r="EV97" s="799"/>
      <c r="EW97" s="799"/>
      <c r="EX97" s="799"/>
      <c r="EY97" s="799"/>
      <c r="EZ97" s="799"/>
      <c r="FA97" s="799"/>
      <c r="FB97" s="799"/>
      <c r="FC97" s="799"/>
      <c r="FD97" s="799"/>
      <c r="FE97" s="799"/>
      <c r="FF97" s="799"/>
      <c r="FG97" s="799"/>
      <c r="FH97" s="799"/>
      <c r="FI97" s="799"/>
      <c r="FJ97" s="799"/>
      <c r="FK97" s="799"/>
      <c r="FL97" s="799"/>
      <c r="FM97" s="799"/>
      <c r="FN97" s="799"/>
      <c r="FO97" s="799"/>
      <c r="FP97" s="799"/>
      <c r="FQ97" s="799"/>
      <c r="FR97" s="799"/>
      <c r="FS97" s="799"/>
      <c r="FT97" s="799"/>
    </row>
    <row r="98" spans="1:176" s="824" customFormat="1" x14ac:dyDescent="0.25">
      <c r="A98" s="2032"/>
      <c r="B98" s="2032"/>
      <c r="C98" s="147" t="s">
        <v>157</v>
      </c>
      <c r="D98" s="800">
        <v>100000000</v>
      </c>
      <c r="E98" s="2047"/>
      <c r="F98" s="152"/>
      <c r="G98" s="141"/>
      <c r="H98" s="141"/>
      <c r="I98" s="801" t="s">
        <v>700</v>
      </c>
      <c r="J98" s="801" t="s">
        <v>700</v>
      </c>
      <c r="K98" s="801" t="s">
        <v>700</v>
      </c>
      <c r="L98" s="801" t="s">
        <v>700</v>
      </c>
      <c r="M98" s="801" t="s">
        <v>700</v>
      </c>
      <c r="N98" s="801" t="s">
        <v>700</v>
      </c>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799"/>
      <c r="AY98" s="799"/>
      <c r="AZ98" s="799"/>
      <c r="BA98" s="799"/>
      <c r="BB98" s="799"/>
      <c r="BC98" s="799"/>
      <c r="BD98" s="799"/>
      <c r="BE98" s="799"/>
      <c r="BF98" s="799"/>
      <c r="BG98" s="799"/>
      <c r="BH98" s="799"/>
      <c r="BI98" s="799"/>
      <c r="BJ98" s="799"/>
      <c r="BK98" s="799"/>
      <c r="BL98" s="799"/>
      <c r="BM98" s="799"/>
      <c r="BN98" s="799"/>
      <c r="BO98" s="799"/>
      <c r="BP98" s="799"/>
      <c r="BQ98" s="799"/>
      <c r="BR98" s="799"/>
      <c r="BS98" s="799"/>
      <c r="BT98" s="799"/>
      <c r="BU98" s="799"/>
      <c r="BV98" s="799"/>
      <c r="BW98" s="799"/>
      <c r="BX98" s="799"/>
      <c r="BY98" s="799"/>
      <c r="BZ98" s="799"/>
      <c r="CA98" s="799"/>
      <c r="CB98" s="799"/>
      <c r="CC98" s="799"/>
      <c r="CD98" s="799"/>
      <c r="CE98" s="799"/>
      <c r="CF98" s="799"/>
      <c r="CG98" s="799"/>
      <c r="CH98" s="799"/>
      <c r="CI98" s="799"/>
      <c r="CJ98" s="799"/>
      <c r="CK98" s="799"/>
      <c r="CL98" s="799"/>
      <c r="CM98" s="799"/>
      <c r="CN98" s="799"/>
      <c r="CO98" s="799"/>
      <c r="CP98" s="799"/>
      <c r="CQ98" s="799"/>
      <c r="CR98" s="799"/>
      <c r="CS98" s="799"/>
      <c r="CT98" s="799"/>
      <c r="CU98" s="799"/>
      <c r="CV98" s="799"/>
      <c r="CW98" s="799"/>
      <c r="CX98" s="799"/>
      <c r="CY98" s="799"/>
      <c r="CZ98" s="799"/>
      <c r="DA98" s="799"/>
      <c r="DB98" s="799"/>
      <c r="DC98" s="799"/>
      <c r="DD98" s="799"/>
      <c r="DE98" s="799"/>
      <c r="DF98" s="799"/>
      <c r="DG98" s="799"/>
      <c r="DH98" s="799"/>
      <c r="DI98" s="799"/>
      <c r="DJ98" s="799"/>
      <c r="DK98" s="799"/>
      <c r="DL98" s="799"/>
      <c r="DM98" s="799"/>
      <c r="DN98" s="799"/>
      <c r="DO98" s="799"/>
      <c r="DP98" s="799"/>
      <c r="DQ98" s="799"/>
      <c r="DR98" s="799"/>
      <c r="DS98" s="799"/>
      <c r="DT98" s="799"/>
      <c r="DU98" s="799"/>
      <c r="DV98" s="799"/>
      <c r="DW98" s="799"/>
      <c r="DX98" s="799"/>
      <c r="DY98" s="799"/>
      <c r="DZ98" s="799"/>
      <c r="EA98" s="799"/>
      <c r="EB98" s="799"/>
      <c r="EC98" s="799"/>
      <c r="ED98" s="799"/>
      <c r="EE98" s="799"/>
      <c r="EF98" s="799"/>
      <c r="EG98" s="799"/>
      <c r="EH98" s="799"/>
      <c r="EI98" s="799"/>
      <c r="EJ98" s="799"/>
      <c r="EK98" s="799"/>
      <c r="EL98" s="799"/>
      <c r="EM98" s="799"/>
      <c r="EN98" s="799"/>
      <c r="EO98" s="799"/>
      <c r="EP98" s="799"/>
      <c r="EQ98" s="799"/>
      <c r="ER98" s="799"/>
      <c r="ES98" s="799"/>
      <c r="ET98" s="799"/>
      <c r="EU98" s="799"/>
      <c r="EV98" s="799"/>
      <c r="EW98" s="799"/>
      <c r="EX98" s="799"/>
      <c r="EY98" s="799"/>
      <c r="EZ98" s="799"/>
      <c r="FA98" s="799"/>
      <c r="FB98" s="799"/>
      <c r="FC98" s="799"/>
      <c r="FD98" s="799"/>
      <c r="FE98" s="799"/>
      <c r="FF98" s="799"/>
      <c r="FG98" s="799"/>
      <c r="FH98" s="799"/>
      <c r="FI98" s="799"/>
      <c r="FJ98" s="799"/>
      <c r="FK98" s="799"/>
      <c r="FL98" s="799"/>
      <c r="FM98" s="799"/>
      <c r="FN98" s="799"/>
      <c r="FO98" s="799"/>
      <c r="FP98" s="799"/>
      <c r="FQ98" s="799"/>
      <c r="FR98" s="799"/>
      <c r="FS98" s="799"/>
      <c r="FT98" s="799"/>
    </row>
    <row r="99" spans="1:176" s="824" customFormat="1" x14ac:dyDescent="0.25">
      <c r="A99" s="2033"/>
      <c r="B99" s="2033"/>
      <c r="C99" s="147" t="s">
        <v>871</v>
      </c>
      <c r="D99" s="800">
        <v>500000000</v>
      </c>
      <c r="E99" s="2048"/>
      <c r="F99" s="152"/>
      <c r="G99" s="141"/>
      <c r="H99" s="141"/>
      <c r="I99" s="801" t="s">
        <v>700</v>
      </c>
      <c r="J99" s="801" t="s">
        <v>700</v>
      </c>
      <c r="K99" s="801" t="s">
        <v>700</v>
      </c>
      <c r="L99" s="801" t="s">
        <v>700</v>
      </c>
      <c r="M99" s="801" t="s">
        <v>700</v>
      </c>
      <c r="N99" s="801" t="s">
        <v>700</v>
      </c>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799"/>
      <c r="BR99" s="799"/>
      <c r="BS99" s="799"/>
      <c r="BT99" s="799"/>
      <c r="BU99" s="799"/>
      <c r="BV99" s="799"/>
      <c r="BW99" s="799"/>
      <c r="BX99" s="799"/>
      <c r="BY99" s="799"/>
      <c r="BZ99" s="799"/>
      <c r="CA99" s="799"/>
      <c r="CB99" s="799"/>
      <c r="CC99" s="799"/>
      <c r="CD99" s="799"/>
      <c r="CE99" s="799"/>
      <c r="CF99" s="799"/>
      <c r="CG99" s="799"/>
      <c r="CH99" s="799"/>
      <c r="CI99" s="799"/>
      <c r="CJ99" s="799"/>
      <c r="CK99" s="799"/>
      <c r="CL99" s="799"/>
      <c r="CM99" s="799"/>
      <c r="CN99" s="799"/>
      <c r="CO99" s="799"/>
      <c r="CP99" s="799"/>
      <c r="CQ99" s="799"/>
      <c r="CR99" s="799"/>
      <c r="CS99" s="799"/>
      <c r="CT99" s="799"/>
      <c r="CU99" s="799"/>
      <c r="CV99" s="799"/>
      <c r="CW99" s="799"/>
      <c r="CX99" s="799"/>
      <c r="CY99" s="799"/>
      <c r="CZ99" s="799"/>
      <c r="DA99" s="799"/>
      <c r="DB99" s="799"/>
      <c r="DC99" s="799"/>
      <c r="DD99" s="799"/>
      <c r="DE99" s="799"/>
      <c r="DF99" s="799"/>
      <c r="DG99" s="799"/>
      <c r="DH99" s="799"/>
      <c r="DI99" s="799"/>
      <c r="DJ99" s="799"/>
      <c r="DK99" s="799"/>
      <c r="DL99" s="799"/>
      <c r="DM99" s="799"/>
      <c r="DN99" s="799"/>
      <c r="DO99" s="799"/>
      <c r="DP99" s="799"/>
      <c r="DQ99" s="799"/>
      <c r="DR99" s="799"/>
      <c r="DS99" s="799"/>
      <c r="DT99" s="799"/>
      <c r="DU99" s="799"/>
      <c r="DV99" s="799"/>
      <c r="DW99" s="799"/>
      <c r="DX99" s="799"/>
      <c r="DY99" s="799"/>
      <c r="DZ99" s="799"/>
      <c r="EA99" s="799"/>
      <c r="EB99" s="799"/>
      <c r="EC99" s="799"/>
      <c r="ED99" s="799"/>
      <c r="EE99" s="799"/>
      <c r="EF99" s="799"/>
      <c r="EG99" s="799"/>
      <c r="EH99" s="799"/>
      <c r="EI99" s="799"/>
      <c r="EJ99" s="799"/>
      <c r="EK99" s="799"/>
      <c r="EL99" s="799"/>
      <c r="EM99" s="799"/>
      <c r="EN99" s="799"/>
      <c r="EO99" s="799"/>
      <c r="EP99" s="799"/>
      <c r="EQ99" s="799"/>
      <c r="ER99" s="799"/>
      <c r="ES99" s="799"/>
      <c r="ET99" s="799"/>
      <c r="EU99" s="799"/>
      <c r="EV99" s="799"/>
      <c r="EW99" s="799"/>
      <c r="EX99" s="799"/>
      <c r="EY99" s="799"/>
      <c r="EZ99" s="799"/>
      <c r="FA99" s="799"/>
      <c r="FB99" s="799"/>
      <c r="FC99" s="799"/>
      <c r="FD99" s="799"/>
      <c r="FE99" s="799"/>
      <c r="FF99" s="799"/>
      <c r="FG99" s="799"/>
      <c r="FH99" s="799"/>
      <c r="FI99" s="799"/>
      <c r="FJ99" s="799"/>
      <c r="FK99" s="799"/>
      <c r="FL99" s="799"/>
      <c r="FM99" s="799"/>
      <c r="FN99" s="799"/>
      <c r="FO99" s="799"/>
      <c r="FP99" s="799"/>
      <c r="FQ99" s="799"/>
      <c r="FR99" s="799"/>
      <c r="FS99" s="799"/>
      <c r="FT99" s="799"/>
    </row>
    <row r="101" spans="1:176" x14ac:dyDescent="0.25">
      <c r="D101" s="825">
        <f>SUM(D95:D99,D91:D92,D85:D89,D78:D83,D72:D76,D66:D70,D51:D64,D8:D49)</f>
        <v>88366275894</v>
      </c>
    </row>
  </sheetData>
  <mergeCells count="39">
    <mergeCell ref="A94:A99"/>
    <mergeCell ref="B94:B99"/>
    <mergeCell ref="E94:E99"/>
    <mergeCell ref="A77:A83"/>
    <mergeCell ref="B77:B83"/>
    <mergeCell ref="A84:A89"/>
    <mergeCell ref="B84:B89"/>
    <mergeCell ref="E84:E89"/>
    <mergeCell ref="A90:A93"/>
    <mergeCell ref="B90:B93"/>
    <mergeCell ref="E90:E93"/>
    <mergeCell ref="A65:A70"/>
    <mergeCell ref="B65:B70"/>
    <mergeCell ref="E65:E70"/>
    <mergeCell ref="A71:A76"/>
    <mergeCell ref="B71:B76"/>
    <mergeCell ref="E71:E76"/>
    <mergeCell ref="N50:N56"/>
    <mergeCell ref="A50:A56"/>
    <mergeCell ref="B50:B56"/>
    <mergeCell ref="E50:E56"/>
    <mergeCell ref="F50:F56"/>
    <mergeCell ref="G50:G56"/>
    <mergeCell ref="H50:H56"/>
    <mergeCell ref="I50:I56"/>
    <mergeCell ref="J50:J56"/>
    <mergeCell ref="K50:K56"/>
    <mergeCell ref="L50:L56"/>
    <mergeCell ref="M50:M56"/>
    <mergeCell ref="A3:N3"/>
    <mergeCell ref="A5:A7"/>
    <mergeCell ref="B5:B7"/>
    <mergeCell ref="C5:C7"/>
    <mergeCell ref="D5:D7"/>
    <mergeCell ref="E5:E6"/>
    <mergeCell ref="F5:F6"/>
    <mergeCell ref="G5:G6"/>
    <mergeCell ref="H5:H6"/>
    <mergeCell ref="I5:N6"/>
  </mergeCells>
  <printOptions horizontalCentered="1" verticalCentered="1"/>
  <pageMargins left="0.70866141732283472" right="0.70866141732283472" top="0.74803149606299213" bottom="0.74803149606299213" header="0.31496062992125984" footer="0.31496062992125984"/>
  <pageSetup paperSize="132" scale="6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N77"/>
  <sheetViews>
    <sheetView topLeftCell="A63" workbookViewId="0">
      <selection activeCell="D66" sqref="D66"/>
    </sheetView>
  </sheetViews>
  <sheetFormatPr baseColWidth="10" defaultRowHeight="15" x14ac:dyDescent="0.25"/>
  <cols>
    <col min="1" max="1" width="46.42578125" style="665" customWidth="1"/>
    <col min="2" max="2" width="29.140625" style="665" customWidth="1"/>
    <col min="3" max="3" width="18" style="665" customWidth="1"/>
    <col min="4" max="4" width="19.140625" style="665" customWidth="1"/>
    <col min="5" max="5" width="30.28515625" style="665" customWidth="1"/>
    <col min="6" max="6" width="33.28515625" style="665" customWidth="1"/>
    <col min="7" max="7" width="17" style="665" customWidth="1"/>
    <col min="8" max="9" width="18.7109375" style="665" customWidth="1"/>
    <col min="10" max="10" width="18.28515625" style="665" customWidth="1"/>
    <col min="11" max="11" width="16" style="665" customWidth="1"/>
    <col min="12" max="12" width="13.7109375" style="665" customWidth="1"/>
    <col min="13" max="13" width="12.7109375" style="665" customWidth="1"/>
    <col min="14" max="14" width="16" style="665" customWidth="1"/>
    <col min="15" max="16384" width="11.42578125" style="665"/>
  </cols>
  <sheetData>
    <row r="3" spans="1:14" ht="78.75" customHeight="1" x14ac:dyDescent="0.25">
      <c r="A3" s="1670" t="s">
        <v>181</v>
      </c>
      <c r="B3" s="1671"/>
      <c r="C3" s="1671"/>
      <c r="D3" s="1671"/>
      <c r="E3" s="1671"/>
      <c r="F3" s="1671"/>
      <c r="G3" s="1671"/>
      <c r="H3" s="1671"/>
      <c r="I3" s="1671"/>
      <c r="J3" s="1671"/>
      <c r="K3" s="1671"/>
      <c r="L3" s="1671"/>
      <c r="M3" s="1671"/>
      <c r="N3" s="1671"/>
    </row>
    <row r="4" spans="1:14" ht="15.75" thickBot="1" x14ac:dyDescent="0.3">
      <c r="A4" s="741"/>
      <c r="B4" s="741"/>
      <c r="C4" s="741"/>
      <c r="D4" s="741"/>
      <c r="E4" s="741"/>
      <c r="F4" s="741"/>
      <c r="G4" s="741"/>
      <c r="H4" s="741"/>
      <c r="I4" s="741"/>
      <c r="J4" s="741"/>
      <c r="K4" s="741"/>
      <c r="L4" s="741"/>
      <c r="M4" s="741"/>
      <c r="N4" s="741"/>
    </row>
    <row r="5" spans="1:14" ht="15.75" thickBot="1" x14ac:dyDescent="0.3">
      <c r="A5" s="2016" t="s">
        <v>41</v>
      </c>
      <c r="B5" s="2017" t="s">
        <v>42</v>
      </c>
      <c r="C5" s="2016" t="s">
        <v>43</v>
      </c>
      <c r="D5" s="2016" t="s">
        <v>182</v>
      </c>
      <c r="E5" s="2020" t="s">
        <v>183</v>
      </c>
      <c r="F5" s="2016" t="s">
        <v>184</v>
      </c>
      <c r="G5" s="2017" t="s">
        <v>185</v>
      </c>
      <c r="H5" s="2017" t="s">
        <v>186</v>
      </c>
      <c r="I5" s="2022" t="s">
        <v>49</v>
      </c>
      <c r="J5" s="2023"/>
      <c r="K5" s="2023"/>
      <c r="L5" s="2023"/>
      <c r="M5" s="2023"/>
      <c r="N5" s="2024"/>
    </row>
    <row r="6" spans="1:14" ht="15.75" thickBot="1" x14ac:dyDescent="0.3">
      <c r="A6" s="2016"/>
      <c r="B6" s="2018"/>
      <c r="C6" s="2016"/>
      <c r="D6" s="2016"/>
      <c r="E6" s="2021"/>
      <c r="F6" s="2016"/>
      <c r="G6" s="2019"/>
      <c r="H6" s="2019"/>
      <c r="I6" s="2025"/>
      <c r="J6" s="2026"/>
      <c r="K6" s="2026"/>
      <c r="L6" s="2026"/>
      <c r="M6" s="2026"/>
      <c r="N6" s="2027"/>
    </row>
    <row r="7" spans="1:14" s="669" customFormat="1" ht="68.25" customHeight="1" thickBot="1" x14ac:dyDescent="0.3">
      <c r="A7" s="2016"/>
      <c r="B7" s="2019"/>
      <c r="C7" s="2016"/>
      <c r="D7" s="2016"/>
      <c r="E7" s="742" t="s">
        <v>50</v>
      </c>
      <c r="F7" s="743" t="s">
        <v>51</v>
      </c>
      <c r="G7" s="743" t="s">
        <v>52</v>
      </c>
      <c r="H7" s="743" t="s">
        <v>53</v>
      </c>
      <c r="I7" s="744" t="s">
        <v>54</v>
      </c>
      <c r="J7" s="744" t="s">
        <v>187</v>
      </c>
      <c r="K7" s="744" t="s">
        <v>188</v>
      </c>
      <c r="L7" s="744" t="s">
        <v>59</v>
      </c>
      <c r="M7" s="742" t="s">
        <v>189</v>
      </c>
      <c r="N7" s="742" t="s">
        <v>190</v>
      </c>
    </row>
    <row r="8" spans="1:14" s="669" customFormat="1" ht="51" x14ac:dyDescent="0.25">
      <c r="A8" s="746" t="s">
        <v>857</v>
      </c>
      <c r="B8" s="747" t="s">
        <v>856</v>
      </c>
      <c r="C8" s="748" t="s">
        <v>379</v>
      </c>
      <c r="D8" s="749">
        <v>4883051308</v>
      </c>
      <c r="E8" s="750">
        <v>7725000000</v>
      </c>
      <c r="F8" s="719" t="s">
        <v>779</v>
      </c>
      <c r="G8" s="674" t="s">
        <v>65</v>
      </c>
      <c r="H8" s="719" t="s">
        <v>381</v>
      </c>
      <c r="I8" s="720" t="s">
        <v>700</v>
      </c>
      <c r="J8" s="720" t="s">
        <v>700</v>
      </c>
      <c r="K8" s="720" t="s">
        <v>700</v>
      </c>
      <c r="L8" s="720" t="s">
        <v>700</v>
      </c>
      <c r="M8" s="740" t="s">
        <v>700</v>
      </c>
      <c r="N8" s="739">
        <v>43282</v>
      </c>
    </row>
    <row r="9" spans="1:14" s="669" customFormat="1" ht="51" x14ac:dyDescent="0.25">
      <c r="A9" s="751" t="s">
        <v>855</v>
      </c>
      <c r="B9" s="752" t="s">
        <v>378</v>
      </c>
      <c r="C9" s="753" t="s">
        <v>382</v>
      </c>
      <c r="D9" s="754">
        <v>2016948692</v>
      </c>
      <c r="E9" s="755">
        <v>6094301308</v>
      </c>
      <c r="F9" s="719" t="s">
        <v>779</v>
      </c>
      <c r="G9" s="674" t="s">
        <v>65</v>
      </c>
      <c r="H9" s="719" t="s">
        <v>381</v>
      </c>
      <c r="I9" s="690" t="s">
        <v>14</v>
      </c>
      <c r="J9" s="690" t="s">
        <v>14</v>
      </c>
      <c r="K9" s="690" t="s">
        <v>15</v>
      </c>
      <c r="L9" s="690" t="s">
        <v>15</v>
      </c>
      <c r="M9" s="689" t="s">
        <v>15</v>
      </c>
      <c r="N9" s="738">
        <v>43800</v>
      </c>
    </row>
    <row r="10" spans="1:14" s="669" customFormat="1" ht="60.75" thickBot="1" x14ac:dyDescent="0.3">
      <c r="A10" s="682" t="s">
        <v>854</v>
      </c>
      <c r="B10" s="725" t="s">
        <v>384</v>
      </c>
      <c r="C10" s="678" t="s">
        <v>769</v>
      </c>
      <c r="D10" s="735">
        <v>500000000</v>
      </c>
      <c r="E10" s="675" t="s">
        <v>193</v>
      </c>
      <c r="F10" s="719" t="s">
        <v>779</v>
      </c>
      <c r="G10" s="688" t="s">
        <v>65</v>
      </c>
      <c r="H10" s="690" t="s">
        <v>381</v>
      </c>
      <c r="I10" s="719" t="s">
        <v>7</v>
      </c>
      <c r="J10" s="690" t="s">
        <v>9</v>
      </c>
      <c r="K10" s="719" t="s">
        <v>9</v>
      </c>
      <c r="L10" s="719" t="s">
        <v>10</v>
      </c>
      <c r="M10" s="718" t="s">
        <v>10</v>
      </c>
      <c r="N10" s="717" t="s">
        <v>14</v>
      </c>
    </row>
    <row r="11" spans="1:14" s="669" customFormat="1" ht="60.75" thickBot="1" x14ac:dyDescent="0.3">
      <c r="A11" s="737" t="s">
        <v>854</v>
      </c>
      <c r="B11" s="725" t="s">
        <v>853</v>
      </c>
      <c r="C11" s="678" t="s">
        <v>769</v>
      </c>
      <c r="D11" s="735">
        <v>800000000</v>
      </c>
      <c r="E11" s="675" t="s">
        <v>193</v>
      </c>
      <c r="F11" s="719" t="s">
        <v>779</v>
      </c>
      <c r="G11" s="688" t="s">
        <v>65</v>
      </c>
      <c r="H11" s="720" t="s">
        <v>381</v>
      </c>
      <c r="I11" s="719" t="s">
        <v>7</v>
      </c>
      <c r="J11" s="690" t="s">
        <v>9</v>
      </c>
      <c r="K11" s="719" t="s">
        <v>9</v>
      </c>
      <c r="L11" s="719" t="s">
        <v>10</v>
      </c>
      <c r="M11" s="718" t="s">
        <v>10</v>
      </c>
      <c r="N11" s="717" t="s">
        <v>14</v>
      </c>
    </row>
    <row r="12" spans="1:14" s="669" customFormat="1" ht="60.75" thickBot="1" x14ac:dyDescent="0.3">
      <c r="A12" s="736" t="s">
        <v>852</v>
      </c>
      <c r="B12" s="725" t="s">
        <v>851</v>
      </c>
      <c r="C12" s="678" t="s">
        <v>769</v>
      </c>
      <c r="D12" s="735">
        <v>1800000000</v>
      </c>
      <c r="E12" s="675" t="s">
        <v>193</v>
      </c>
      <c r="F12" s="719" t="s">
        <v>779</v>
      </c>
      <c r="G12" s="688" t="s">
        <v>65</v>
      </c>
      <c r="H12" s="720" t="s">
        <v>381</v>
      </c>
      <c r="I12" s="719" t="s">
        <v>7</v>
      </c>
      <c r="J12" s="690" t="s">
        <v>9</v>
      </c>
      <c r="K12" s="719" t="s">
        <v>9</v>
      </c>
      <c r="L12" s="719" t="s">
        <v>10</v>
      </c>
      <c r="M12" s="718" t="s">
        <v>10</v>
      </c>
      <c r="N12" s="717" t="s">
        <v>14</v>
      </c>
    </row>
    <row r="13" spans="1:14" s="669" customFormat="1" ht="60.75" thickBot="1" x14ac:dyDescent="0.3">
      <c r="A13" s="682" t="s">
        <v>850</v>
      </c>
      <c r="B13" s="725" t="s">
        <v>849</v>
      </c>
      <c r="C13" s="678" t="s">
        <v>769</v>
      </c>
      <c r="D13" s="734">
        <v>2835000000</v>
      </c>
      <c r="E13" s="675" t="s">
        <v>193</v>
      </c>
      <c r="F13" s="719" t="s">
        <v>762</v>
      </c>
      <c r="G13" s="688" t="s">
        <v>65</v>
      </c>
      <c r="H13" s="720" t="s">
        <v>381</v>
      </c>
      <c r="I13" s="719" t="s">
        <v>7</v>
      </c>
      <c r="J13" s="690" t="s">
        <v>7</v>
      </c>
      <c r="K13" s="719" t="s">
        <v>10</v>
      </c>
      <c r="L13" s="719" t="s">
        <v>10</v>
      </c>
      <c r="M13" s="718" t="s">
        <v>10</v>
      </c>
      <c r="N13" s="717" t="s">
        <v>15</v>
      </c>
    </row>
    <row r="14" spans="1:14" s="669" customFormat="1" ht="51.75" thickBot="1" x14ac:dyDescent="0.3">
      <c r="A14" s="682" t="s">
        <v>848</v>
      </c>
      <c r="B14" s="725" t="s">
        <v>847</v>
      </c>
      <c r="C14" s="678" t="s">
        <v>776</v>
      </c>
      <c r="D14" s="732">
        <v>585000000</v>
      </c>
      <c r="E14" s="675" t="s">
        <v>193</v>
      </c>
      <c r="F14" s="719" t="s">
        <v>762</v>
      </c>
      <c r="G14" s="688" t="s">
        <v>65</v>
      </c>
      <c r="H14" s="720" t="s">
        <v>381</v>
      </c>
      <c r="I14" s="719" t="s">
        <v>7</v>
      </c>
      <c r="J14" s="690" t="s">
        <v>7</v>
      </c>
      <c r="K14" s="719" t="s">
        <v>10</v>
      </c>
      <c r="L14" s="719" t="s">
        <v>10</v>
      </c>
      <c r="M14" s="718" t="s">
        <v>10</v>
      </c>
      <c r="N14" s="717" t="s">
        <v>15</v>
      </c>
    </row>
    <row r="15" spans="1:14" s="669" customFormat="1" ht="51.75" thickBot="1" x14ac:dyDescent="0.3">
      <c r="A15" s="726" t="s">
        <v>846</v>
      </c>
      <c r="B15" s="725" t="s">
        <v>774</v>
      </c>
      <c r="C15" s="678" t="s">
        <v>192</v>
      </c>
      <c r="D15" s="733">
        <v>10000000</v>
      </c>
      <c r="E15" s="675" t="s">
        <v>193</v>
      </c>
      <c r="F15" s="719" t="s">
        <v>762</v>
      </c>
      <c r="G15" s="688" t="s">
        <v>65</v>
      </c>
      <c r="H15" s="720" t="s">
        <v>381</v>
      </c>
      <c r="I15" s="719" t="s">
        <v>5</v>
      </c>
      <c r="J15" s="690" t="s">
        <v>5</v>
      </c>
      <c r="K15" s="719" t="s">
        <v>6</v>
      </c>
      <c r="L15" s="719" t="s">
        <v>7</v>
      </c>
      <c r="M15" s="718" t="s">
        <v>7</v>
      </c>
      <c r="N15" s="717" t="s">
        <v>15</v>
      </c>
    </row>
    <row r="16" spans="1:14" s="669" customFormat="1" ht="51.75" thickBot="1" x14ac:dyDescent="0.3">
      <c r="A16" s="726" t="s">
        <v>845</v>
      </c>
      <c r="B16" s="725" t="s">
        <v>838</v>
      </c>
      <c r="C16" s="678" t="s">
        <v>192</v>
      </c>
      <c r="D16" s="733">
        <v>10000000</v>
      </c>
      <c r="E16" s="675" t="s">
        <v>193</v>
      </c>
      <c r="F16" s="719" t="s">
        <v>762</v>
      </c>
      <c r="G16" s="688" t="s">
        <v>65</v>
      </c>
      <c r="H16" s="720" t="s">
        <v>381</v>
      </c>
      <c r="I16" s="719" t="s">
        <v>5</v>
      </c>
      <c r="J16" s="690" t="s">
        <v>5</v>
      </c>
      <c r="K16" s="719" t="s">
        <v>6</v>
      </c>
      <c r="L16" s="719" t="s">
        <v>7</v>
      </c>
      <c r="M16" s="718" t="s">
        <v>7</v>
      </c>
      <c r="N16" s="717" t="s">
        <v>15</v>
      </c>
    </row>
    <row r="17" spans="1:14" s="669" customFormat="1" ht="60.75" thickBot="1" x14ac:dyDescent="0.3">
      <c r="A17" s="726" t="s">
        <v>844</v>
      </c>
      <c r="B17" s="725" t="s">
        <v>843</v>
      </c>
      <c r="C17" s="678" t="s">
        <v>769</v>
      </c>
      <c r="D17" s="732">
        <v>500000000</v>
      </c>
      <c r="E17" s="675" t="s">
        <v>193</v>
      </c>
      <c r="F17" s="719" t="s">
        <v>762</v>
      </c>
      <c r="G17" s="688" t="s">
        <v>65</v>
      </c>
      <c r="H17" s="720" t="s">
        <v>381</v>
      </c>
      <c r="I17" s="719" t="s">
        <v>7</v>
      </c>
      <c r="J17" s="690" t="s">
        <v>9</v>
      </c>
      <c r="K17" s="719" t="s">
        <v>9</v>
      </c>
      <c r="L17" s="719" t="s">
        <v>10</v>
      </c>
      <c r="M17" s="718" t="s">
        <v>10</v>
      </c>
      <c r="N17" s="717" t="s">
        <v>14</v>
      </c>
    </row>
    <row r="18" spans="1:14" s="669" customFormat="1" ht="60.75" thickBot="1" x14ac:dyDescent="0.3">
      <c r="A18" s="726" t="s">
        <v>771</v>
      </c>
      <c r="B18" s="725" t="s">
        <v>842</v>
      </c>
      <c r="C18" s="678" t="s">
        <v>769</v>
      </c>
      <c r="D18" s="732">
        <v>40000000</v>
      </c>
      <c r="E18" s="675" t="s">
        <v>193</v>
      </c>
      <c r="F18" s="719" t="s">
        <v>762</v>
      </c>
      <c r="G18" s="688" t="s">
        <v>65</v>
      </c>
      <c r="H18" s="720" t="s">
        <v>381</v>
      </c>
      <c r="I18" s="719" t="s">
        <v>7</v>
      </c>
      <c r="J18" s="690" t="s">
        <v>9</v>
      </c>
      <c r="K18" s="719" t="s">
        <v>9</v>
      </c>
      <c r="L18" s="719" t="s">
        <v>10</v>
      </c>
      <c r="M18" s="718" t="s">
        <v>10</v>
      </c>
      <c r="N18" s="717" t="s">
        <v>14</v>
      </c>
    </row>
    <row r="19" spans="1:14" s="669" customFormat="1" ht="51.75" thickBot="1" x14ac:dyDescent="0.3">
      <c r="A19" s="726" t="s">
        <v>841</v>
      </c>
      <c r="B19" s="731" t="s">
        <v>403</v>
      </c>
      <c r="C19" s="678" t="s">
        <v>230</v>
      </c>
      <c r="D19" s="730">
        <v>70000000</v>
      </c>
      <c r="E19" s="675" t="s">
        <v>193</v>
      </c>
      <c r="F19" s="719" t="s">
        <v>762</v>
      </c>
      <c r="G19" s="688" t="s">
        <v>65</v>
      </c>
      <c r="H19" s="720" t="s">
        <v>381</v>
      </c>
      <c r="I19" s="719" t="s">
        <v>5</v>
      </c>
      <c r="J19" s="690" t="s">
        <v>5</v>
      </c>
      <c r="K19" s="719" t="s">
        <v>6</v>
      </c>
      <c r="L19" s="719" t="s">
        <v>7</v>
      </c>
      <c r="M19" s="718" t="s">
        <v>7</v>
      </c>
      <c r="N19" s="717" t="s">
        <v>15</v>
      </c>
    </row>
    <row r="20" spans="1:14" s="669" customFormat="1" ht="51.75" thickBot="1" x14ac:dyDescent="0.3">
      <c r="A20" s="726" t="s">
        <v>840</v>
      </c>
      <c r="B20" s="728" t="s">
        <v>405</v>
      </c>
      <c r="C20" s="678" t="s">
        <v>230</v>
      </c>
      <c r="D20" s="729">
        <v>750000000</v>
      </c>
      <c r="E20" s="675" t="s">
        <v>193</v>
      </c>
      <c r="F20" s="719" t="s">
        <v>762</v>
      </c>
      <c r="G20" s="688" t="s">
        <v>65</v>
      </c>
      <c r="H20" s="720" t="s">
        <v>381</v>
      </c>
      <c r="I20" s="719" t="s">
        <v>6</v>
      </c>
      <c r="J20" s="690" t="s">
        <v>6</v>
      </c>
      <c r="K20" s="719" t="s">
        <v>7</v>
      </c>
      <c r="L20" s="719" t="s">
        <v>8</v>
      </c>
      <c r="M20" s="718" t="s">
        <v>8</v>
      </c>
      <c r="N20" s="717" t="s">
        <v>14</v>
      </c>
    </row>
    <row r="21" spans="1:14" s="669" customFormat="1" ht="63.75" customHeight="1" thickBot="1" x14ac:dyDescent="0.3">
      <c r="A21" s="726" t="s">
        <v>839</v>
      </c>
      <c r="B21" s="728" t="s">
        <v>766</v>
      </c>
      <c r="C21" s="678" t="s">
        <v>763</v>
      </c>
      <c r="D21" s="727">
        <v>60000000</v>
      </c>
      <c r="E21" s="675" t="s">
        <v>700</v>
      </c>
      <c r="F21" s="719" t="s">
        <v>762</v>
      </c>
      <c r="G21" s="688" t="s">
        <v>65</v>
      </c>
      <c r="H21" s="720" t="s">
        <v>381</v>
      </c>
      <c r="I21" s="719" t="s">
        <v>6</v>
      </c>
      <c r="J21" s="690" t="s">
        <v>6</v>
      </c>
      <c r="K21" s="719" t="s">
        <v>7</v>
      </c>
      <c r="L21" s="719" t="s">
        <v>8</v>
      </c>
      <c r="M21" s="718" t="s">
        <v>8</v>
      </c>
      <c r="N21" s="717" t="s">
        <v>14</v>
      </c>
    </row>
    <row r="22" spans="1:14" s="669" customFormat="1" ht="60.75" thickBot="1" x14ac:dyDescent="0.3">
      <c r="A22" s="726" t="s">
        <v>839</v>
      </c>
      <c r="B22" s="725" t="s">
        <v>838</v>
      </c>
      <c r="C22" s="678" t="s">
        <v>763</v>
      </c>
      <c r="D22" s="724">
        <v>390000000</v>
      </c>
      <c r="E22" s="675" t="s">
        <v>700</v>
      </c>
      <c r="F22" s="719" t="s">
        <v>762</v>
      </c>
      <c r="G22" s="688" t="s">
        <v>65</v>
      </c>
      <c r="H22" s="720" t="s">
        <v>381</v>
      </c>
      <c r="I22" s="719" t="s">
        <v>6</v>
      </c>
      <c r="J22" s="690" t="s">
        <v>6</v>
      </c>
      <c r="K22" s="719" t="s">
        <v>7</v>
      </c>
      <c r="L22" s="719" t="s">
        <v>8</v>
      </c>
      <c r="M22" s="718" t="s">
        <v>8</v>
      </c>
      <c r="N22" s="717" t="s">
        <v>14</v>
      </c>
    </row>
    <row r="23" spans="1:14" s="669" customFormat="1" ht="72.75" thickBot="1" x14ac:dyDescent="0.3">
      <c r="A23" s="682" t="s">
        <v>836</v>
      </c>
      <c r="B23" s="723" t="s">
        <v>837</v>
      </c>
      <c r="C23" s="722" t="s">
        <v>410</v>
      </c>
      <c r="D23" s="721">
        <v>1800000000</v>
      </c>
      <c r="E23" s="675" t="s">
        <v>193</v>
      </c>
      <c r="F23" s="719" t="s">
        <v>761</v>
      </c>
      <c r="G23" s="688" t="s">
        <v>65</v>
      </c>
      <c r="H23" s="720" t="s">
        <v>381</v>
      </c>
      <c r="I23" s="719" t="s">
        <v>6</v>
      </c>
      <c r="J23" s="690" t="s">
        <v>6</v>
      </c>
      <c r="K23" s="719" t="s">
        <v>7</v>
      </c>
      <c r="L23" s="719" t="s">
        <v>8</v>
      </c>
      <c r="M23" s="718" t="s">
        <v>8</v>
      </c>
      <c r="N23" s="717" t="s">
        <v>14</v>
      </c>
    </row>
    <row r="24" spans="1:14" s="702" customFormat="1" ht="90.75" thickBot="1" x14ac:dyDescent="0.3">
      <c r="A24" s="682" t="s">
        <v>836</v>
      </c>
      <c r="B24" s="723" t="s">
        <v>835</v>
      </c>
      <c r="C24" s="694" t="s">
        <v>72</v>
      </c>
      <c r="D24" s="767">
        <v>1200000000</v>
      </c>
      <c r="E24" s="709" t="s">
        <v>193</v>
      </c>
      <c r="F24" s="716" t="s">
        <v>758</v>
      </c>
      <c r="G24" s="708" t="s">
        <v>65</v>
      </c>
      <c r="H24" s="707" t="s">
        <v>381</v>
      </c>
      <c r="I24" s="705" t="s">
        <v>6</v>
      </c>
      <c r="J24" s="706" t="s">
        <v>6</v>
      </c>
      <c r="K24" s="705" t="s">
        <v>7</v>
      </c>
      <c r="L24" s="705" t="s">
        <v>8</v>
      </c>
      <c r="M24" s="704" t="s">
        <v>8</v>
      </c>
      <c r="N24" s="703" t="s">
        <v>14</v>
      </c>
    </row>
    <row r="25" spans="1:14" s="702" customFormat="1" ht="96.75" thickBot="1" x14ac:dyDescent="0.3">
      <c r="A25" s="713" t="s">
        <v>834</v>
      </c>
      <c r="B25" s="713" t="s">
        <v>757</v>
      </c>
      <c r="C25" s="714" t="s">
        <v>416</v>
      </c>
      <c r="D25" s="715">
        <v>1300000000</v>
      </c>
      <c r="E25" s="709" t="s">
        <v>193</v>
      </c>
      <c r="F25" s="705" t="s">
        <v>752</v>
      </c>
      <c r="G25" s="708" t="s">
        <v>65</v>
      </c>
      <c r="H25" s="707" t="s">
        <v>381</v>
      </c>
      <c r="I25" s="705" t="s">
        <v>6</v>
      </c>
      <c r="J25" s="706" t="s">
        <v>6</v>
      </c>
      <c r="K25" s="705" t="s">
        <v>7</v>
      </c>
      <c r="L25" s="705" t="s">
        <v>8</v>
      </c>
      <c r="M25" s="704" t="s">
        <v>8</v>
      </c>
      <c r="N25" s="703" t="s">
        <v>14</v>
      </c>
    </row>
    <row r="26" spans="1:14" s="702" customFormat="1" ht="96.75" thickBot="1" x14ac:dyDescent="0.3">
      <c r="A26" s="713" t="s">
        <v>834</v>
      </c>
      <c r="B26" s="712" t="s">
        <v>756</v>
      </c>
      <c r="C26" s="714" t="s">
        <v>416</v>
      </c>
      <c r="D26" s="710">
        <v>800000000</v>
      </c>
      <c r="E26" s="709" t="s">
        <v>193</v>
      </c>
      <c r="F26" s="705" t="s">
        <v>752</v>
      </c>
      <c r="G26" s="708" t="s">
        <v>65</v>
      </c>
      <c r="H26" s="707" t="s">
        <v>381</v>
      </c>
      <c r="I26" s="705" t="s">
        <v>6</v>
      </c>
      <c r="J26" s="706" t="s">
        <v>6</v>
      </c>
      <c r="K26" s="705" t="s">
        <v>7</v>
      </c>
      <c r="L26" s="705" t="s">
        <v>8</v>
      </c>
      <c r="M26" s="704" t="s">
        <v>8</v>
      </c>
      <c r="N26" s="703" t="s">
        <v>14</v>
      </c>
    </row>
    <row r="27" spans="1:14" s="702" customFormat="1" ht="51.75" thickBot="1" x14ac:dyDescent="0.3">
      <c r="A27" s="713" t="s">
        <v>754</v>
      </c>
      <c r="B27" s="712" t="s">
        <v>755</v>
      </c>
      <c r="C27" s="711" t="s">
        <v>192</v>
      </c>
      <c r="D27" s="710">
        <v>57000000</v>
      </c>
      <c r="E27" s="709" t="s">
        <v>193</v>
      </c>
      <c r="F27" s="705" t="s">
        <v>752</v>
      </c>
      <c r="G27" s="708" t="s">
        <v>65</v>
      </c>
      <c r="H27" s="707" t="s">
        <v>381</v>
      </c>
      <c r="I27" s="705" t="s">
        <v>6</v>
      </c>
      <c r="J27" s="706" t="s">
        <v>6</v>
      </c>
      <c r="K27" s="705" t="s">
        <v>7</v>
      </c>
      <c r="L27" s="705" t="s">
        <v>8</v>
      </c>
      <c r="M27" s="704" t="s">
        <v>8</v>
      </c>
      <c r="N27" s="703" t="s">
        <v>14</v>
      </c>
    </row>
    <row r="28" spans="1:14" s="702" customFormat="1" ht="51" x14ac:dyDescent="0.25">
      <c r="A28" s="713" t="s">
        <v>834</v>
      </c>
      <c r="B28" s="712" t="s">
        <v>753</v>
      </c>
      <c r="C28" s="711" t="s">
        <v>192</v>
      </c>
      <c r="D28" s="710">
        <v>300000000</v>
      </c>
      <c r="E28" s="709" t="s">
        <v>193</v>
      </c>
      <c r="F28" s="705" t="s">
        <v>752</v>
      </c>
      <c r="G28" s="708" t="s">
        <v>65</v>
      </c>
      <c r="H28" s="707" t="s">
        <v>381</v>
      </c>
      <c r="I28" s="705" t="s">
        <v>6</v>
      </c>
      <c r="J28" s="706" t="s">
        <v>6</v>
      </c>
      <c r="K28" s="705" t="s">
        <v>7</v>
      </c>
      <c r="L28" s="705" t="s">
        <v>8</v>
      </c>
      <c r="M28" s="704" t="s">
        <v>8</v>
      </c>
      <c r="N28" s="703" t="s">
        <v>14</v>
      </c>
    </row>
    <row r="29" spans="1:14" s="669" customFormat="1" ht="132.75" x14ac:dyDescent="0.25">
      <c r="A29" s="701" t="s">
        <v>833</v>
      </c>
      <c r="B29" s="700" t="s">
        <v>750</v>
      </c>
      <c r="C29" s="699" t="s">
        <v>749</v>
      </c>
      <c r="D29" s="693">
        <v>24862409378</v>
      </c>
      <c r="E29" s="684">
        <v>65351581177</v>
      </c>
      <c r="F29" s="675" t="s">
        <v>745</v>
      </c>
      <c r="G29" s="688" t="s">
        <v>65</v>
      </c>
      <c r="H29" s="679" t="s">
        <v>744</v>
      </c>
      <c r="I29" s="696" t="s">
        <v>700</v>
      </c>
      <c r="J29" s="696" t="s">
        <v>700</v>
      </c>
      <c r="K29" s="696" t="s">
        <v>700</v>
      </c>
      <c r="L29" s="696" t="s">
        <v>700</v>
      </c>
      <c r="M29" s="696" t="s">
        <v>700</v>
      </c>
      <c r="N29" s="697">
        <v>43282</v>
      </c>
    </row>
    <row r="30" spans="1:14" s="669" customFormat="1" ht="132.75" x14ac:dyDescent="0.25">
      <c r="A30" s="701" t="s">
        <v>751</v>
      </c>
      <c r="B30" s="700" t="s">
        <v>750</v>
      </c>
      <c r="C30" s="699" t="s">
        <v>749</v>
      </c>
      <c r="D30" s="693">
        <v>14386852676</v>
      </c>
      <c r="E30" s="684">
        <v>65351581177</v>
      </c>
      <c r="F30" s="675" t="s">
        <v>745</v>
      </c>
      <c r="G30" s="688" t="s">
        <v>65</v>
      </c>
      <c r="H30" s="679" t="s">
        <v>744</v>
      </c>
      <c r="I30" s="696" t="s">
        <v>700</v>
      </c>
      <c r="J30" s="696" t="s">
        <v>700</v>
      </c>
      <c r="K30" s="696" t="s">
        <v>700</v>
      </c>
      <c r="L30" s="696" t="s">
        <v>700</v>
      </c>
      <c r="M30" s="696" t="s">
        <v>700</v>
      </c>
      <c r="N30" s="697">
        <v>43405</v>
      </c>
    </row>
    <row r="31" spans="1:14" s="669" customFormat="1" ht="132.75" x14ac:dyDescent="0.25">
      <c r="A31" s="701" t="s">
        <v>751</v>
      </c>
      <c r="B31" s="700" t="s">
        <v>750</v>
      </c>
      <c r="C31" s="699" t="s">
        <v>749</v>
      </c>
      <c r="D31" s="693">
        <f>3580513801-54568981</f>
        <v>3525944820</v>
      </c>
      <c r="E31" s="698">
        <f>D31</f>
        <v>3525944820</v>
      </c>
      <c r="F31" s="675" t="s">
        <v>745</v>
      </c>
      <c r="G31" s="688" t="s">
        <v>65</v>
      </c>
      <c r="H31" s="679" t="s">
        <v>744</v>
      </c>
      <c r="I31" s="690" t="s">
        <v>8</v>
      </c>
      <c r="J31" s="690" t="s">
        <v>738</v>
      </c>
      <c r="K31" s="690" t="s">
        <v>15</v>
      </c>
      <c r="L31" s="690" t="s">
        <v>15</v>
      </c>
      <c r="M31" s="689" t="s">
        <v>15</v>
      </c>
      <c r="N31" s="697">
        <v>44075</v>
      </c>
    </row>
    <row r="32" spans="1:14" s="669" customFormat="1" ht="69" customHeight="1" x14ac:dyDescent="0.25">
      <c r="A32" s="695" t="s">
        <v>748</v>
      </c>
      <c r="B32" s="695" t="s">
        <v>429</v>
      </c>
      <c r="C32" s="694" t="s">
        <v>192</v>
      </c>
      <c r="D32" s="693">
        <v>938000000</v>
      </c>
      <c r="E32" s="675" t="s">
        <v>193</v>
      </c>
      <c r="F32" s="675" t="s">
        <v>745</v>
      </c>
      <c r="G32" s="688" t="s">
        <v>65</v>
      </c>
      <c r="H32" s="679" t="s">
        <v>744</v>
      </c>
      <c r="I32" s="692" t="s">
        <v>5</v>
      </c>
      <c r="J32" s="696" t="s">
        <v>4</v>
      </c>
      <c r="K32" s="692" t="s">
        <v>6</v>
      </c>
      <c r="L32" s="692" t="s">
        <v>10</v>
      </c>
      <c r="M32" s="692" t="s">
        <v>10</v>
      </c>
      <c r="N32" s="691" t="s">
        <v>15</v>
      </c>
    </row>
    <row r="33" spans="1:14" s="669" customFormat="1" ht="60" x14ac:dyDescent="0.25">
      <c r="A33" s="695" t="s">
        <v>747</v>
      </c>
      <c r="B33" s="695" t="s">
        <v>431</v>
      </c>
      <c r="C33" s="694" t="s">
        <v>425</v>
      </c>
      <c r="D33" s="693">
        <v>75000000</v>
      </c>
      <c r="E33" s="675" t="s">
        <v>193</v>
      </c>
      <c r="F33" s="675" t="s">
        <v>745</v>
      </c>
      <c r="G33" s="688" t="s">
        <v>65</v>
      </c>
      <c r="H33" s="679" t="s">
        <v>744</v>
      </c>
      <c r="I33" s="692" t="s">
        <v>433</v>
      </c>
      <c r="J33" s="696" t="s">
        <v>6</v>
      </c>
      <c r="K33" s="692" t="s">
        <v>9</v>
      </c>
      <c r="L33" s="692" t="s">
        <v>10</v>
      </c>
      <c r="M33" s="692" t="s">
        <v>10</v>
      </c>
      <c r="N33" s="691" t="s">
        <v>15</v>
      </c>
    </row>
    <row r="34" spans="1:14" s="669" customFormat="1" ht="60" x14ac:dyDescent="0.25">
      <c r="A34" s="695" t="s">
        <v>746</v>
      </c>
      <c r="B34" s="682" t="s">
        <v>434</v>
      </c>
      <c r="C34" s="694" t="s">
        <v>425</v>
      </c>
      <c r="D34" s="693">
        <v>301000000</v>
      </c>
      <c r="E34" s="675" t="s">
        <v>193</v>
      </c>
      <c r="F34" s="675" t="s">
        <v>745</v>
      </c>
      <c r="G34" s="688" t="s">
        <v>65</v>
      </c>
      <c r="H34" s="679" t="s">
        <v>744</v>
      </c>
      <c r="I34" s="692" t="s">
        <v>435</v>
      </c>
      <c r="J34" s="692" t="s">
        <v>436</v>
      </c>
      <c r="K34" s="692" t="s">
        <v>9</v>
      </c>
      <c r="L34" s="692" t="s">
        <v>10</v>
      </c>
      <c r="M34" s="692" t="s">
        <v>10</v>
      </c>
      <c r="N34" s="691" t="s">
        <v>15</v>
      </c>
    </row>
    <row r="35" spans="1:14" s="669" customFormat="1" ht="129.75" customHeight="1" x14ac:dyDescent="0.25">
      <c r="A35" s="769" t="s">
        <v>741</v>
      </c>
      <c r="B35" s="769" t="s">
        <v>743</v>
      </c>
      <c r="C35" s="770" t="s">
        <v>740</v>
      </c>
      <c r="D35" s="771">
        <f>1965973284+212636705</f>
        <v>2178609989</v>
      </c>
      <c r="E35" s="772">
        <v>5268111993</v>
      </c>
      <c r="F35" s="773" t="s">
        <v>739</v>
      </c>
      <c r="G35" s="774" t="s">
        <v>65</v>
      </c>
      <c r="H35" s="774" t="s">
        <v>441</v>
      </c>
      <c r="I35" s="774" t="s">
        <v>700</v>
      </c>
      <c r="J35" s="774" t="s">
        <v>700</v>
      </c>
      <c r="K35" s="774" t="s">
        <v>700</v>
      </c>
      <c r="L35" s="774" t="s">
        <v>700</v>
      </c>
      <c r="M35" s="774" t="s">
        <v>700</v>
      </c>
      <c r="N35" s="775">
        <v>42917</v>
      </c>
    </row>
    <row r="36" spans="1:14" s="669" customFormat="1" ht="127.5" customHeight="1" x14ac:dyDescent="0.25">
      <c r="A36" s="769" t="s">
        <v>741</v>
      </c>
      <c r="B36" s="769" t="s">
        <v>438</v>
      </c>
      <c r="C36" s="770" t="s">
        <v>740</v>
      </c>
      <c r="D36" s="771">
        <v>1400534838</v>
      </c>
      <c r="E36" s="772">
        <v>5268111993</v>
      </c>
      <c r="F36" s="773" t="s">
        <v>742</v>
      </c>
      <c r="G36" s="774" t="s">
        <v>65</v>
      </c>
      <c r="H36" s="774" t="s">
        <v>441</v>
      </c>
      <c r="I36" s="774" t="s">
        <v>442</v>
      </c>
      <c r="J36" s="774" t="s">
        <v>443</v>
      </c>
      <c r="K36" s="774" t="s">
        <v>444</v>
      </c>
      <c r="L36" s="774" t="s">
        <v>444</v>
      </c>
      <c r="M36" s="774" t="s">
        <v>444</v>
      </c>
      <c r="N36" s="775">
        <v>43070</v>
      </c>
    </row>
    <row r="37" spans="1:14" s="669" customFormat="1" ht="127.5" customHeight="1" x14ac:dyDescent="0.25">
      <c r="A37" s="769" t="s">
        <v>741</v>
      </c>
      <c r="B37" s="769" t="s">
        <v>438</v>
      </c>
      <c r="C37" s="770" t="s">
        <v>740</v>
      </c>
      <c r="D37" s="771">
        <f>515999038-160777376-85197469</f>
        <v>270024193</v>
      </c>
      <c r="E37" s="772">
        <f>D37</f>
        <v>270024193</v>
      </c>
      <c r="F37" s="773" t="s">
        <v>739</v>
      </c>
      <c r="G37" s="774" t="s">
        <v>65</v>
      </c>
      <c r="H37" s="774" t="s">
        <v>441</v>
      </c>
      <c r="I37" s="776" t="s">
        <v>8</v>
      </c>
      <c r="J37" s="776" t="s">
        <v>11</v>
      </c>
      <c r="K37" s="776" t="s">
        <v>15</v>
      </c>
      <c r="L37" s="776" t="s">
        <v>15</v>
      </c>
      <c r="M37" s="777" t="s">
        <v>15</v>
      </c>
      <c r="N37" s="778">
        <v>44743</v>
      </c>
    </row>
    <row r="38" spans="1:14" s="669" customFormat="1" ht="127.5" customHeight="1" x14ac:dyDescent="0.25">
      <c r="A38" s="779" t="s">
        <v>737</v>
      </c>
      <c r="B38" s="779" t="s">
        <v>736</v>
      </c>
      <c r="C38" s="770" t="s">
        <v>728</v>
      </c>
      <c r="D38" s="771">
        <v>150000000</v>
      </c>
      <c r="E38" s="772" t="s">
        <v>700</v>
      </c>
      <c r="F38" s="773" t="s">
        <v>735</v>
      </c>
      <c r="G38" s="774" t="s">
        <v>65</v>
      </c>
      <c r="H38" s="774" t="s">
        <v>441</v>
      </c>
      <c r="I38" s="780" t="s">
        <v>6</v>
      </c>
      <c r="J38" s="774" t="s">
        <v>8</v>
      </c>
      <c r="K38" s="780" t="s">
        <v>11</v>
      </c>
      <c r="L38" s="780" t="s">
        <v>11</v>
      </c>
      <c r="M38" s="780" t="s">
        <v>444</v>
      </c>
      <c r="N38" s="775" t="s">
        <v>832</v>
      </c>
    </row>
    <row r="39" spans="1:14" s="669" customFormat="1" ht="127.5" customHeight="1" x14ac:dyDescent="0.25">
      <c r="A39" s="779" t="s">
        <v>734</v>
      </c>
      <c r="B39" s="779" t="s">
        <v>733</v>
      </c>
      <c r="C39" s="770" t="s">
        <v>728</v>
      </c>
      <c r="D39" s="771">
        <v>80000000</v>
      </c>
      <c r="E39" s="772" t="s">
        <v>700</v>
      </c>
      <c r="F39" s="773" t="s">
        <v>727</v>
      </c>
      <c r="G39" s="774" t="s">
        <v>65</v>
      </c>
      <c r="H39" s="774" t="s">
        <v>441</v>
      </c>
      <c r="I39" s="780" t="s">
        <v>6</v>
      </c>
      <c r="J39" s="774" t="s">
        <v>8</v>
      </c>
      <c r="K39" s="780" t="s">
        <v>12</v>
      </c>
      <c r="L39" s="780" t="s">
        <v>12</v>
      </c>
      <c r="M39" s="780" t="s">
        <v>444</v>
      </c>
      <c r="N39" s="775">
        <v>43435</v>
      </c>
    </row>
    <row r="40" spans="1:14" s="669" customFormat="1" ht="127.5" customHeight="1" x14ac:dyDescent="0.25">
      <c r="A40" s="779" t="s">
        <v>732</v>
      </c>
      <c r="B40" s="779" t="s">
        <v>731</v>
      </c>
      <c r="C40" s="770" t="s">
        <v>728</v>
      </c>
      <c r="D40" s="771">
        <v>108500000</v>
      </c>
      <c r="E40" s="772" t="s">
        <v>700</v>
      </c>
      <c r="F40" s="773" t="s">
        <v>727</v>
      </c>
      <c r="G40" s="774"/>
      <c r="H40" s="774" t="s">
        <v>441</v>
      </c>
      <c r="I40" s="780" t="s">
        <v>6</v>
      </c>
      <c r="J40" s="774" t="s">
        <v>8</v>
      </c>
      <c r="K40" s="780" t="s">
        <v>13</v>
      </c>
      <c r="L40" s="780" t="s">
        <v>12</v>
      </c>
      <c r="M40" s="780" t="s">
        <v>444</v>
      </c>
      <c r="N40" s="775">
        <v>43435</v>
      </c>
    </row>
    <row r="41" spans="1:14" s="669" customFormat="1" ht="109.5" customHeight="1" x14ac:dyDescent="0.25">
      <c r="A41" s="781" t="s">
        <v>730</v>
      </c>
      <c r="B41" s="781" t="s">
        <v>729</v>
      </c>
      <c r="C41" s="782" t="s">
        <v>728</v>
      </c>
      <c r="D41" s="783">
        <v>177400000</v>
      </c>
      <c r="E41" s="784" t="s">
        <v>700</v>
      </c>
      <c r="F41" s="785" t="s">
        <v>727</v>
      </c>
      <c r="G41" s="786" t="s">
        <v>65</v>
      </c>
      <c r="H41" s="786" t="s">
        <v>441</v>
      </c>
      <c r="I41" s="780" t="s">
        <v>6</v>
      </c>
      <c r="J41" s="774" t="s">
        <v>8</v>
      </c>
      <c r="K41" s="780" t="s">
        <v>13</v>
      </c>
      <c r="L41" s="780" t="s">
        <v>13</v>
      </c>
      <c r="M41" s="780" t="s">
        <v>444</v>
      </c>
      <c r="N41" s="775">
        <v>43435</v>
      </c>
    </row>
    <row r="42" spans="1:14" s="671" customFormat="1" ht="109.5" customHeight="1" x14ac:dyDescent="0.25">
      <c r="A42" s="680" t="s">
        <v>715</v>
      </c>
      <c r="B42" s="680" t="s">
        <v>831</v>
      </c>
      <c r="C42" s="723" t="s">
        <v>725</v>
      </c>
      <c r="D42" s="681">
        <v>1046091773</v>
      </c>
      <c r="E42" s="687">
        <v>6827989539</v>
      </c>
      <c r="F42" s="675" t="s">
        <v>724</v>
      </c>
      <c r="G42" s="674" t="s">
        <v>65</v>
      </c>
      <c r="H42" s="674" t="s">
        <v>701</v>
      </c>
      <c r="I42" s="674" t="s">
        <v>700</v>
      </c>
      <c r="J42" s="674" t="s">
        <v>700</v>
      </c>
      <c r="K42" s="674" t="s">
        <v>700</v>
      </c>
      <c r="L42" s="674" t="s">
        <v>700</v>
      </c>
      <c r="M42" s="674" t="s">
        <v>700</v>
      </c>
      <c r="N42" s="683">
        <v>43252</v>
      </c>
    </row>
    <row r="43" spans="1:14" s="671" customFormat="1" ht="109.5" customHeight="1" x14ac:dyDescent="0.25">
      <c r="A43" s="680" t="s">
        <v>715</v>
      </c>
      <c r="B43" s="680" t="s">
        <v>726</v>
      </c>
      <c r="C43" s="723" t="s">
        <v>725</v>
      </c>
      <c r="D43" s="681">
        <v>1100000000</v>
      </c>
      <c r="E43" s="687"/>
      <c r="F43" s="675" t="s">
        <v>724</v>
      </c>
      <c r="G43" s="674" t="s">
        <v>65</v>
      </c>
      <c r="H43" s="674" t="s">
        <v>701</v>
      </c>
      <c r="I43" s="674" t="s">
        <v>7</v>
      </c>
      <c r="J43" s="674" t="s">
        <v>7</v>
      </c>
      <c r="K43" s="674" t="s">
        <v>10</v>
      </c>
      <c r="L43" s="674" t="s">
        <v>10</v>
      </c>
      <c r="M43" s="674" t="s">
        <v>10</v>
      </c>
      <c r="N43" s="683" t="s">
        <v>15</v>
      </c>
    </row>
    <row r="44" spans="1:14" s="671" customFormat="1" ht="109.5" customHeight="1" x14ac:dyDescent="0.25">
      <c r="A44" s="680" t="s">
        <v>715</v>
      </c>
      <c r="B44" s="680" t="s">
        <v>831</v>
      </c>
      <c r="C44" s="728" t="s">
        <v>725</v>
      </c>
      <c r="D44" s="681">
        <v>200000000</v>
      </c>
      <c r="E44" s="687"/>
      <c r="F44" s="675" t="s">
        <v>724</v>
      </c>
      <c r="G44" s="674" t="s">
        <v>65</v>
      </c>
      <c r="H44" s="674" t="s">
        <v>701</v>
      </c>
      <c r="I44" s="674" t="s">
        <v>9</v>
      </c>
      <c r="J44" s="674" t="s">
        <v>11</v>
      </c>
      <c r="K44" s="674" t="s">
        <v>15</v>
      </c>
      <c r="L44" s="674" t="s">
        <v>15</v>
      </c>
      <c r="M44" s="674" t="s">
        <v>15</v>
      </c>
      <c r="N44" s="683">
        <v>44552</v>
      </c>
    </row>
    <row r="45" spans="1:14" s="671" customFormat="1" ht="199.9" customHeight="1" x14ac:dyDescent="0.25">
      <c r="A45" s="680" t="s">
        <v>715</v>
      </c>
      <c r="B45" s="682" t="s">
        <v>721</v>
      </c>
      <c r="C45" s="678" t="s">
        <v>720</v>
      </c>
      <c r="D45" s="681">
        <v>2500000000</v>
      </c>
      <c r="E45" s="675" t="s">
        <v>193</v>
      </c>
      <c r="F45" s="675" t="s">
        <v>713</v>
      </c>
      <c r="G45" s="674" t="s">
        <v>65</v>
      </c>
      <c r="H45" s="674" t="s">
        <v>701</v>
      </c>
      <c r="I45" s="672" t="s">
        <v>6</v>
      </c>
      <c r="J45" s="672" t="s">
        <v>6</v>
      </c>
      <c r="K45" s="686" t="s">
        <v>9</v>
      </c>
      <c r="L45" s="673" t="s">
        <v>10</v>
      </c>
      <c r="M45" s="673" t="s">
        <v>10</v>
      </c>
      <c r="N45" s="672" t="s">
        <v>15</v>
      </c>
    </row>
    <row r="46" spans="1:14" s="765" customFormat="1" ht="192" x14ac:dyDescent="0.25">
      <c r="A46" s="756" t="s">
        <v>715</v>
      </c>
      <c r="B46" s="757" t="s">
        <v>453</v>
      </c>
      <c r="C46" s="758" t="s">
        <v>455</v>
      </c>
      <c r="D46" s="759">
        <v>400000000</v>
      </c>
      <c r="E46" s="760" t="s">
        <v>193</v>
      </c>
      <c r="F46" s="760" t="s">
        <v>719</v>
      </c>
      <c r="G46" s="761" t="s">
        <v>65</v>
      </c>
      <c r="H46" s="761" t="s">
        <v>701</v>
      </c>
      <c r="I46" s="762" t="s">
        <v>6</v>
      </c>
      <c r="J46" s="762" t="s">
        <v>7</v>
      </c>
      <c r="K46" s="763" t="s">
        <v>8</v>
      </c>
      <c r="L46" s="764" t="s">
        <v>9</v>
      </c>
      <c r="M46" s="764" t="s">
        <v>9</v>
      </c>
      <c r="N46" s="762" t="s">
        <v>14</v>
      </c>
    </row>
    <row r="47" spans="1:14" s="765" customFormat="1" ht="90.75" customHeight="1" x14ac:dyDescent="0.25">
      <c r="A47" s="756" t="s">
        <v>715</v>
      </c>
      <c r="B47" s="757" t="s">
        <v>457</v>
      </c>
      <c r="C47" s="758" t="s">
        <v>455</v>
      </c>
      <c r="D47" s="759">
        <v>500000000</v>
      </c>
      <c r="E47" s="760" t="s">
        <v>193</v>
      </c>
      <c r="F47" s="760" t="s">
        <v>719</v>
      </c>
      <c r="G47" s="761" t="s">
        <v>65</v>
      </c>
      <c r="H47" s="761" t="s">
        <v>701</v>
      </c>
      <c r="I47" s="762" t="s">
        <v>6</v>
      </c>
      <c r="J47" s="762" t="s">
        <v>7</v>
      </c>
      <c r="K47" s="763" t="s">
        <v>8</v>
      </c>
      <c r="L47" s="764" t="s">
        <v>9</v>
      </c>
      <c r="M47" s="764" t="s">
        <v>9</v>
      </c>
      <c r="N47" s="762" t="s">
        <v>14</v>
      </c>
    </row>
    <row r="48" spans="1:14" s="765" customFormat="1" ht="51" x14ac:dyDescent="0.25">
      <c r="A48" s="756" t="s">
        <v>715</v>
      </c>
      <c r="B48" s="757" t="s">
        <v>459</v>
      </c>
      <c r="C48" s="758" t="s">
        <v>703</v>
      </c>
      <c r="D48" s="759">
        <v>900000000</v>
      </c>
      <c r="E48" s="760" t="s">
        <v>193</v>
      </c>
      <c r="F48" s="760" t="s">
        <v>719</v>
      </c>
      <c r="G48" s="761" t="s">
        <v>65</v>
      </c>
      <c r="H48" s="761" t="s">
        <v>701</v>
      </c>
      <c r="I48" s="762" t="s">
        <v>6</v>
      </c>
      <c r="J48" s="762" t="s">
        <v>6</v>
      </c>
      <c r="K48" s="764" t="s">
        <v>7</v>
      </c>
      <c r="L48" s="764" t="s">
        <v>8</v>
      </c>
      <c r="M48" s="764" t="s">
        <v>8</v>
      </c>
      <c r="N48" s="762" t="s">
        <v>13</v>
      </c>
    </row>
    <row r="49" spans="1:14" s="765" customFormat="1" ht="65.45" customHeight="1" x14ac:dyDescent="0.25">
      <c r="A49" s="756" t="s">
        <v>715</v>
      </c>
      <c r="B49" s="757" t="s">
        <v>718</v>
      </c>
      <c r="C49" s="758" t="s">
        <v>703</v>
      </c>
      <c r="D49" s="759">
        <v>700000000</v>
      </c>
      <c r="E49" s="760" t="s">
        <v>193</v>
      </c>
      <c r="F49" s="760" t="s">
        <v>719</v>
      </c>
      <c r="G49" s="761" t="s">
        <v>65</v>
      </c>
      <c r="H49" s="761" t="s">
        <v>701</v>
      </c>
      <c r="I49" s="762" t="s">
        <v>6</v>
      </c>
      <c r="J49" s="762" t="s">
        <v>7</v>
      </c>
      <c r="K49" s="764" t="s">
        <v>8</v>
      </c>
      <c r="L49" s="764" t="s">
        <v>9</v>
      </c>
      <c r="M49" s="764" t="s">
        <v>9</v>
      </c>
      <c r="N49" s="762" t="s">
        <v>13</v>
      </c>
    </row>
    <row r="50" spans="1:14" s="671" customFormat="1" ht="39.6" customHeight="1" x14ac:dyDescent="0.25">
      <c r="A50" s="680" t="s">
        <v>715</v>
      </c>
      <c r="B50" s="682" t="s">
        <v>717</v>
      </c>
      <c r="C50" s="678" t="s">
        <v>703</v>
      </c>
      <c r="D50" s="681">
        <v>300000000</v>
      </c>
      <c r="E50" s="675" t="s">
        <v>193</v>
      </c>
      <c r="F50" s="675" t="s">
        <v>713</v>
      </c>
      <c r="G50" s="674" t="s">
        <v>65</v>
      </c>
      <c r="H50" s="674" t="s">
        <v>701</v>
      </c>
      <c r="I50" s="672" t="s">
        <v>6</v>
      </c>
      <c r="J50" s="672" t="s">
        <v>6</v>
      </c>
      <c r="K50" s="673" t="s">
        <v>7</v>
      </c>
      <c r="L50" s="673" t="s">
        <v>8</v>
      </c>
      <c r="M50" s="673" t="s">
        <v>8</v>
      </c>
      <c r="N50" s="672" t="s">
        <v>13</v>
      </c>
    </row>
    <row r="51" spans="1:14" s="765" customFormat="1" ht="31.9" customHeight="1" x14ac:dyDescent="0.25">
      <c r="A51" s="756" t="s">
        <v>715</v>
      </c>
      <c r="B51" s="757" t="s">
        <v>716</v>
      </c>
      <c r="C51" s="758" t="s">
        <v>703</v>
      </c>
      <c r="D51" s="759">
        <v>700000000</v>
      </c>
      <c r="E51" s="760" t="s">
        <v>193</v>
      </c>
      <c r="F51" s="760" t="s">
        <v>713</v>
      </c>
      <c r="G51" s="761" t="s">
        <v>65</v>
      </c>
      <c r="H51" s="761" t="s">
        <v>701</v>
      </c>
      <c r="I51" s="762" t="s">
        <v>6</v>
      </c>
      <c r="J51" s="762" t="s">
        <v>6</v>
      </c>
      <c r="K51" s="764" t="s">
        <v>10</v>
      </c>
      <c r="L51" s="764" t="s">
        <v>10</v>
      </c>
      <c r="M51" s="764" t="s">
        <v>8</v>
      </c>
      <c r="N51" s="762" t="s">
        <v>13</v>
      </c>
    </row>
    <row r="52" spans="1:14" s="765" customFormat="1" ht="31.9" customHeight="1" x14ac:dyDescent="0.25">
      <c r="A52" s="756" t="s">
        <v>715</v>
      </c>
      <c r="B52" s="757" t="s">
        <v>714</v>
      </c>
      <c r="C52" s="758" t="s">
        <v>703</v>
      </c>
      <c r="D52" s="759">
        <v>353908227</v>
      </c>
      <c r="E52" s="760" t="s">
        <v>193</v>
      </c>
      <c r="F52" s="760" t="s">
        <v>713</v>
      </c>
      <c r="G52" s="761" t="s">
        <v>65</v>
      </c>
      <c r="H52" s="761" t="s">
        <v>701</v>
      </c>
      <c r="I52" s="762" t="s">
        <v>6</v>
      </c>
      <c r="J52" s="762" t="s">
        <v>6</v>
      </c>
      <c r="K52" s="764" t="s">
        <v>10</v>
      </c>
      <c r="L52" s="764" t="s">
        <v>10</v>
      </c>
      <c r="M52" s="764" t="s">
        <v>8</v>
      </c>
      <c r="N52" s="762" t="s">
        <v>13</v>
      </c>
    </row>
    <row r="53" spans="1:14" s="671" customFormat="1" ht="31.9" customHeight="1" x14ac:dyDescent="0.25">
      <c r="A53" s="680" t="s">
        <v>715</v>
      </c>
      <c r="B53" s="682" t="s">
        <v>830</v>
      </c>
      <c r="C53" s="678" t="s">
        <v>703</v>
      </c>
      <c r="D53" s="681">
        <v>300000000</v>
      </c>
      <c r="E53" s="675" t="s">
        <v>193</v>
      </c>
      <c r="F53" s="675" t="s">
        <v>702</v>
      </c>
      <c r="G53" s="674" t="s">
        <v>65</v>
      </c>
      <c r="H53" s="674" t="s">
        <v>701</v>
      </c>
      <c r="I53" s="672" t="s">
        <v>6</v>
      </c>
      <c r="J53" s="672" t="s">
        <v>6</v>
      </c>
      <c r="K53" s="673" t="s">
        <v>10</v>
      </c>
      <c r="L53" s="673" t="s">
        <v>10</v>
      </c>
      <c r="M53" s="673" t="s">
        <v>10</v>
      </c>
      <c r="N53" s="672" t="s">
        <v>14</v>
      </c>
    </row>
    <row r="54" spans="1:14" s="671" customFormat="1" ht="31.9" customHeight="1" x14ac:dyDescent="0.25">
      <c r="A54" s="680" t="s">
        <v>826</v>
      </c>
      <c r="B54" s="682" t="s">
        <v>712</v>
      </c>
      <c r="C54" s="678" t="s">
        <v>703</v>
      </c>
      <c r="D54" s="681">
        <v>1131484948</v>
      </c>
      <c r="E54" s="684">
        <v>4944979719</v>
      </c>
      <c r="F54" s="675" t="s">
        <v>702</v>
      </c>
      <c r="G54" s="674" t="s">
        <v>65</v>
      </c>
      <c r="H54" s="674" t="s">
        <v>701</v>
      </c>
      <c r="I54" s="672" t="s">
        <v>700</v>
      </c>
      <c r="J54" s="672" t="s">
        <v>700</v>
      </c>
      <c r="K54" s="673" t="s">
        <v>700</v>
      </c>
      <c r="L54" s="673" t="s">
        <v>700</v>
      </c>
      <c r="M54" s="673" t="s">
        <v>700</v>
      </c>
      <c r="N54" s="685">
        <v>43252</v>
      </c>
    </row>
    <row r="55" spans="1:14" s="671" customFormat="1" ht="31.9" customHeight="1" x14ac:dyDescent="0.25">
      <c r="A55" s="680" t="s">
        <v>829</v>
      </c>
      <c r="B55" s="682" t="s">
        <v>712</v>
      </c>
      <c r="C55" s="678" t="s">
        <v>703</v>
      </c>
      <c r="D55" s="681">
        <v>900000000</v>
      </c>
      <c r="E55" s="684"/>
      <c r="F55" s="675" t="s">
        <v>702</v>
      </c>
      <c r="G55" s="674" t="s">
        <v>65</v>
      </c>
      <c r="H55" s="674" t="s">
        <v>701</v>
      </c>
      <c r="I55" s="674" t="s">
        <v>7</v>
      </c>
      <c r="J55" s="674" t="s">
        <v>7</v>
      </c>
      <c r="K55" s="674" t="s">
        <v>10</v>
      </c>
      <c r="L55" s="674" t="s">
        <v>10</v>
      </c>
      <c r="M55" s="674" t="s">
        <v>10</v>
      </c>
      <c r="N55" s="683" t="s">
        <v>15</v>
      </c>
    </row>
    <row r="56" spans="1:14" s="671" customFormat="1" ht="31.9" customHeight="1" x14ac:dyDescent="0.25">
      <c r="A56" s="680" t="s">
        <v>826</v>
      </c>
      <c r="B56" s="682" t="s">
        <v>712</v>
      </c>
      <c r="C56" s="678" t="s">
        <v>703</v>
      </c>
      <c r="D56" s="681">
        <v>200000000</v>
      </c>
      <c r="E56" s="684"/>
      <c r="F56" s="675" t="s">
        <v>702</v>
      </c>
      <c r="G56" s="674" t="s">
        <v>65</v>
      </c>
      <c r="H56" s="674" t="s">
        <v>701</v>
      </c>
      <c r="I56" s="674" t="s">
        <v>9</v>
      </c>
      <c r="J56" s="674" t="s">
        <v>11</v>
      </c>
      <c r="K56" s="674" t="s">
        <v>15</v>
      </c>
      <c r="L56" s="674" t="s">
        <v>15</v>
      </c>
      <c r="M56" s="674" t="s">
        <v>15</v>
      </c>
      <c r="N56" s="683">
        <v>44552</v>
      </c>
    </row>
    <row r="57" spans="1:14" s="671" customFormat="1" ht="120" x14ac:dyDescent="0.25">
      <c r="A57" s="680" t="s">
        <v>826</v>
      </c>
      <c r="B57" s="682" t="s">
        <v>828</v>
      </c>
      <c r="C57" s="678" t="s">
        <v>703</v>
      </c>
      <c r="D57" s="681">
        <v>3144778886</v>
      </c>
      <c r="E57" s="684">
        <v>13244353198</v>
      </c>
      <c r="F57" s="675" t="s">
        <v>702</v>
      </c>
      <c r="G57" s="674" t="s">
        <v>65</v>
      </c>
      <c r="H57" s="674" t="s">
        <v>701</v>
      </c>
      <c r="I57" s="674" t="s">
        <v>700</v>
      </c>
      <c r="J57" s="674" t="s">
        <v>700</v>
      </c>
      <c r="K57" s="674" t="s">
        <v>700</v>
      </c>
      <c r="L57" s="674" t="s">
        <v>700</v>
      </c>
      <c r="M57" s="674" t="s">
        <v>700</v>
      </c>
      <c r="N57" s="683">
        <v>43252</v>
      </c>
    </row>
    <row r="58" spans="1:14" s="671" customFormat="1" ht="110.25" customHeight="1" x14ac:dyDescent="0.25">
      <c r="A58" s="680" t="s">
        <v>826</v>
      </c>
      <c r="B58" s="682" t="s">
        <v>711</v>
      </c>
      <c r="C58" s="678" t="s">
        <v>703</v>
      </c>
      <c r="D58" s="681">
        <v>2500000000</v>
      </c>
      <c r="E58" s="684"/>
      <c r="F58" s="675" t="s">
        <v>702</v>
      </c>
      <c r="G58" s="674" t="s">
        <v>65</v>
      </c>
      <c r="H58" s="674" t="s">
        <v>701</v>
      </c>
      <c r="I58" s="674" t="s">
        <v>7</v>
      </c>
      <c r="J58" s="674" t="s">
        <v>7</v>
      </c>
      <c r="K58" s="674" t="s">
        <v>10</v>
      </c>
      <c r="L58" s="674" t="s">
        <v>10</v>
      </c>
      <c r="M58" s="674" t="s">
        <v>10</v>
      </c>
      <c r="N58" s="683">
        <v>43435</v>
      </c>
    </row>
    <row r="59" spans="1:14" s="671" customFormat="1" ht="31.5" customHeight="1" x14ac:dyDescent="0.25">
      <c r="A59" s="680" t="s">
        <v>826</v>
      </c>
      <c r="B59" s="682" t="s">
        <v>711</v>
      </c>
      <c r="C59" s="678" t="s">
        <v>703</v>
      </c>
      <c r="D59" s="681">
        <v>200000000</v>
      </c>
      <c r="E59" s="684"/>
      <c r="F59" s="675" t="s">
        <v>702</v>
      </c>
      <c r="G59" s="674" t="s">
        <v>65</v>
      </c>
      <c r="H59" s="674" t="s">
        <v>701</v>
      </c>
      <c r="I59" s="674" t="s">
        <v>9</v>
      </c>
      <c r="J59" s="674" t="s">
        <v>11</v>
      </c>
      <c r="K59" s="674" t="s">
        <v>15</v>
      </c>
      <c r="L59" s="674" t="s">
        <v>15</v>
      </c>
      <c r="M59" s="674" t="s">
        <v>15</v>
      </c>
      <c r="N59" s="683">
        <v>44552</v>
      </c>
    </row>
    <row r="60" spans="1:14" s="671" customFormat="1" ht="128.44999999999999" customHeight="1" x14ac:dyDescent="0.25">
      <c r="A60" s="680" t="s">
        <v>827</v>
      </c>
      <c r="B60" s="682" t="s">
        <v>710</v>
      </c>
      <c r="C60" s="678" t="s">
        <v>703</v>
      </c>
      <c r="D60" s="681">
        <v>410000000</v>
      </c>
      <c r="E60" s="675" t="s">
        <v>193</v>
      </c>
      <c r="F60" s="675" t="s">
        <v>702</v>
      </c>
      <c r="G60" s="674" t="s">
        <v>65</v>
      </c>
      <c r="H60" s="674" t="s">
        <v>701</v>
      </c>
      <c r="I60" s="672" t="s">
        <v>6</v>
      </c>
      <c r="J60" s="672" t="s">
        <v>6</v>
      </c>
      <c r="K60" s="673" t="s">
        <v>10</v>
      </c>
      <c r="L60" s="673" t="s">
        <v>10</v>
      </c>
      <c r="M60" s="673" t="s">
        <v>10</v>
      </c>
      <c r="N60" s="672" t="s">
        <v>14</v>
      </c>
    </row>
    <row r="61" spans="1:14" s="765" customFormat="1" ht="129.6" customHeight="1" x14ac:dyDescent="0.25">
      <c r="A61" s="756" t="s">
        <v>826</v>
      </c>
      <c r="B61" s="757" t="s">
        <v>709</v>
      </c>
      <c r="C61" s="758" t="s">
        <v>703</v>
      </c>
      <c r="D61" s="759">
        <v>200000000</v>
      </c>
      <c r="E61" s="760" t="s">
        <v>193</v>
      </c>
      <c r="F61" s="760" t="s">
        <v>702</v>
      </c>
      <c r="G61" s="761" t="s">
        <v>65</v>
      </c>
      <c r="H61" s="761" t="s">
        <v>701</v>
      </c>
      <c r="I61" s="762" t="s">
        <v>6</v>
      </c>
      <c r="J61" s="762" t="s">
        <v>6</v>
      </c>
      <c r="K61" s="764" t="s">
        <v>10</v>
      </c>
      <c r="L61" s="764" t="s">
        <v>10</v>
      </c>
      <c r="M61" s="764" t="s">
        <v>10</v>
      </c>
      <c r="N61" s="762" t="s">
        <v>14</v>
      </c>
    </row>
    <row r="62" spans="1:14" s="765" customFormat="1" ht="120" customHeight="1" x14ac:dyDescent="0.25">
      <c r="A62" s="756" t="s">
        <v>826</v>
      </c>
      <c r="B62" s="757" t="s">
        <v>708</v>
      </c>
      <c r="C62" s="758" t="s">
        <v>703</v>
      </c>
      <c r="D62" s="759">
        <v>220000000</v>
      </c>
      <c r="E62" s="760" t="s">
        <v>193</v>
      </c>
      <c r="F62" s="760" t="s">
        <v>702</v>
      </c>
      <c r="G62" s="761" t="s">
        <v>65</v>
      </c>
      <c r="H62" s="761" t="s">
        <v>701</v>
      </c>
      <c r="I62" s="762" t="s">
        <v>6</v>
      </c>
      <c r="J62" s="762" t="s">
        <v>6</v>
      </c>
      <c r="K62" s="764" t="s">
        <v>10</v>
      </c>
      <c r="L62" s="764" t="s">
        <v>10</v>
      </c>
      <c r="M62" s="764" t="s">
        <v>10</v>
      </c>
      <c r="N62" s="762" t="s">
        <v>14</v>
      </c>
    </row>
    <row r="63" spans="1:14" s="765" customFormat="1" ht="126.75" customHeight="1" x14ac:dyDescent="0.25">
      <c r="A63" s="756" t="s">
        <v>826</v>
      </c>
      <c r="B63" s="757" t="s">
        <v>707</v>
      </c>
      <c r="C63" s="758" t="s">
        <v>703</v>
      </c>
      <c r="D63" s="759">
        <v>200000000</v>
      </c>
      <c r="E63" s="760" t="s">
        <v>193</v>
      </c>
      <c r="F63" s="760" t="s">
        <v>702</v>
      </c>
      <c r="G63" s="761" t="s">
        <v>65</v>
      </c>
      <c r="H63" s="761" t="s">
        <v>701</v>
      </c>
      <c r="I63" s="762" t="s">
        <v>6</v>
      </c>
      <c r="J63" s="762" t="s">
        <v>6</v>
      </c>
      <c r="K63" s="764" t="s">
        <v>10</v>
      </c>
      <c r="L63" s="764" t="s">
        <v>10</v>
      </c>
      <c r="M63" s="764" t="s">
        <v>10</v>
      </c>
      <c r="N63" s="762" t="s">
        <v>14</v>
      </c>
    </row>
    <row r="64" spans="1:14" s="765" customFormat="1" ht="132" customHeight="1" x14ac:dyDescent="0.25">
      <c r="A64" s="756" t="s">
        <v>826</v>
      </c>
      <c r="B64" s="757" t="s">
        <v>706</v>
      </c>
      <c r="C64" s="758" t="s">
        <v>703</v>
      </c>
      <c r="D64" s="759">
        <v>200000000</v>
      </c>
      <c r="E64" s="760" t="s">
        <v>193</v>
      </c>
      <c r="F64" s="760" t="s">
        <v>702</v>
      </c>
      <c r="G64" s="761" t="s">
        <v>65</v>
      </c>
      <c r="H64" s="761" t="s">
        <v>701</v>
      </c>
      <c r="I64" s="762" t="s">
        <v>6</v>
      </c>
      <c r="J64" s="762" t="s">
        <v>6</v>
      </c>
      <c r="K64" s="764" t="s">
        <v>10</v>
      </c>
      <c r="L64" s="764" t="s">
        <v>10</v>
      </c>
      <c r="M64" s="764" t="s">
        <v>10</v>
      </c>
      <c r="N64" s="762" t="s">
        <v>14</v>
      </c>
    </row>
    <row r="65" spans="1:14" s="671" customFormat="1" ht="134.44999999999999" customHeight="1" x14ac:dyDescent="0.25">
      <c r="A65" s="680" t="s">
        <v>826</v>
      </c>
      <c r="B65" s="679" t="s">
        <v>704</v>
      </c>
      <c r="C65" s="678" t="s">
        <v>703</v>
      </c>
      <c r="D65" s="677">
        <v>898736166</v>
      </c>
      <c r="E65" s="676" t="s">
        <v>700</v>
      </c>
      <c r="F65" s="675" t="s">
        <v>702</v>
      </c>
      <c r="G65" s="674" t="s">
        <v>65</v>
      </c>
      <c r="H65" s="674" t="s">
        <v>701</v>
      </c>
      <c r="I65" s="672" t="s">
        <v>6</v>
      </c>
      <c r="J65" s="672" t="s">
        <v>6</v>
      </c>
      <c r="K65" s="673" t="s">
        <v>10</v>
      </c>
      <c r="L65" s="673" t="s">
        <v>10</v>
      </c>
      <c r="M65" s="673" t="s">
        <v>10</v>
      </c>
      <c r="N65" s="672" t="s">
        <v>14</v>
      </c>
    </row>
    <row r="66" spans="1:14" s="669" customFormat="1" x14ac:dyDescent="0.25">
      <c r="D66" s="745">
        <f>SUM(D8:D65)</f>
        <v>88366275894</v>
      </c>
      <c r="E66" s="768">
        <f>SUM(E8:E65)</f>
        <v>183871979117</v>
      </c>
    </row>
    <row r="67" spans="1:14" s="669" customFormat="1" x14ac:dyDescent="0.25">
      <c r="D67" s="670"/>
    </row>
    <row r="71" spans="1:14" x14ac:dyDescent="0.25">
      <c r="D71" s="666"/>
      <c r="G71" s="668"/>
    </row>
    <row r="72" spans="1:14" x14ac:dyDescent="0.25">
      <c r="D72" s="666"/>
      <c r="G72" s="668"/>
    </row>
    <row r="73" spans="1:14" x14ac:dyDescent="0.25">
      <c r="B73" s="667"/>
      <c r="G73" s="668"/>
    </row>
    <row r="74" spans="1:14" x14ac:dyDescent="0.25">
      <c r="B74" s="667"/>
      <c r="G74" s="668"/>
    </row>
    <row r="75" spans="1:14" x14ac:dyDescent="0.25">
      <c r="B75" s="667"/>
    </row>
    <row r="77" spans="1:14" x14ac:dyDescent="0.25">
      <c r="G77" s="666"/>
    </row>
  </sheetData>
  <mergeCells count="10">
    <mergeCell ref="A3:N3"/>
    <mergeCell ref="A5:A7"/>
    <mergeCell ref="B5:B7"/>
    <mergeCell ref="C5:C7"/>
    <mergeCell ref="D5:D7"/>
    <mergeCell ref="E5:E6"/>
    <mergeCell ref="F5:F6"/>
    <mergeCell ref="G5:G6"/>
    <mergeCell ref="H5:H6"/>
    <mergeCell ref="I5:N6"/>
  </mergeCells>
  <printOptions horizontalCentered="1" verticalCentered="1"/>
  <pageMargins left="0.70866141732283472" right="0.70866141732283472" top="0.74803149606299213" bottom="0.74803149606299213" header="0.31496062992125984" footer="0.31496062992125984"/>
  <pageSetup paperSize="132" scale="6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86"/>
  <sheetViews>
    <sheetView workbookViewId="0">
      <selection activeCell="E89" sqref="E89"/>
    </sheetView>
  </sheetViews>
  <sheetFormatPr baseColWidth="10" defaultRowHeight="15" x14ac:dyDescent="0.25"/>
  <cols>
    <col min="1" max="1" width="28.42578125" style="89" customWidth="1"/>
    <col min="2" max="2" width="37" style="89" customWidth="1"/>
    <col min="3" max="3" width="18" style="89" customWidth="1"/>
    <col min="4" max="4" width="30.7109375" style="89" customWidth="1"/>
    <col min="5" max="5" width="32.5703125" style="89" customWidth="1"/>
    <col min="6" max="6" width="17.5703125" style="89" customWidth="1"/>
    <col min="7" max="7" width="17" style="89" customWidth="1"/>
    <col min="8" max="8" width="18.7109375" style="89" customWidth="1"/>
    <col min="9" max="9" width="18.85546875" style="89" customWidth="1"/>
    <col min="10" max="10" width="25.7109375" style="89" customWidth="1"/>
    <col min="11" max="11" width="20.5703125" style="89" customWidth="1"/>
    <col min="12" max="12" width="17.5703125" style="89" customWidth="1"/>
    <col min="13" max="13" width="18.140625" style="89" customWidth="1"/>
    <col min="14" max="14" width="32.5703125" style="89" customWidth="1"/>
    <col min="15" max="16384" width="11.42578125" style="89"/>
  </cols>
  <sheetData>
    <row r="3" spans="1:14" ht="78.75" customHeight="1" x14ac:dyDescent="0.25">
      <c r="A3" s="1670" t="s">
        <v>181</v>
      </c>
      <c r="B3" s="1671"/>
      <c r="C3" s="1671"/>
      <c r="D3" s="1671"/>
      <c r="E3" s="1671"/>
      <c r="F3" s="1671"/>
      <c r="G3" s="1671"/>
      <c r="H3" s="1671"/>
      <c r="I3" s="1671"/>
      <c r="J3" s="1671"/>
      <c r="K3" s="1671"/>
      <c r="L3" s="1671"/>
      <c r="M3" s="1671"/>
      <c r="N3" s="1671"/>
    </row>
    <row r="4" spans="1:14" ht="15.75" thickBot="1" x14ac:dyDescent="0.3">
      <c r="A4" s="90"/>
      <c r="B4" s="90"/>
      <c r="C4" s="90"/>
      <c r="D4" s="90"/>
      <c r="E4" s="90"/>
      <c r="F4" s="90"/>
      <c r="G4" s="90"/>
      <c r="H4" s="90"/>
      <c r="I4" s="90"/>
      <c r="J4" s="90"/>
      <c r="K4" s="90"/>
      <c r="L4" s="90"/>
      <c r="M4" s="90"/>
      <c r="N4" s="90"/>
    </row>
    <row r="5" spans="1:14" ht="15.75" thickBot="1" x14ac:dyDescent="0.3">
      <c r="A5" s="1695" t="s">
        <v>41</v>
      </c>
      <c r="B5" s="1696" t="s">
        <v>42</v>
      </c>
      <c r="C5" s="1695" t="s">
        <v>43</v>
      </c>
      <c r="D5" s="1695" t="s">
        <v>182</v>
      </c>
      <c r="E5" s="1699" t="s">
        <v>183</v>
      </c>
      <c r="F5" s="1695" t="s">
        <v>184</v>
      </c>
      <c r="G5" s="1696" t="s">
        <v>185</v>
      </c>
      <c r="H5" s="1696" t="s">
        <v>186</v>
      </c>
      <c r="I5" s="1704" t="s">
        <v>49</v>
      </c>
      <c r="J5" s="1705"/>
      <c r="K5" s="1705"/>
      <c r="L5" s="1705"/>
      <c r="M5" s="1705"/>
      <c r="N5" s="1706"/>
    </row>
    <row r="6" spans="1:14" ht="15.75" thickBot="1" x14ac:dyDescent="0.3">
      <c r="A6" s="1695"/>
      <c r="B6" s="1697"/>
      <c r="C6" s="1695"/>
      <c r="D6" s="1695"/>
      <c r="E6" s="1700"/>
      <c r="F6" s="1695"/>
      <c r="G6" s="1701"/>
      <c r="H6" s="1701"/>
      <c r="I6" s="1707"/>
      <c r="J6" s="1708"/>
      <c r="K6" s="1708"/>
      <c r="L6" s="1708"/>
      <c r="M6" s="1708"/>
      <c r="N6" s="1709"/>
    </row>
    <row r="7" spans="1:14" ht="64.5" thickBot="1" x14ac:dyDescent="0.3">
      <c r="A7" s="1695"/>
      <c r="B7" s="1701"/>
      <c r="C7" s="1695"/>
      <c r="D7" s="1695"/>
      <c r="E7" s="91" t="s">
        <v>50</v>
      </c>
      <c r="F7" s="92" t="s">
        <v>51</v>
      </c>
      <c r="G7" s="92" t="s">
        <v>52</v>
      </c>
      <c r="H7" s="92" t="s">
        <v>53</v>
      </c>
      <c r="I7" s="92" t="s">
        <v>54</v>
      </c>
      <c r="J7" s="92" t="s">
        <v>187</v>
      </c>
      <c r="K7" s="92" t="s">
        <v>188</v>
      </c>
      <c r="L7" s="92" t="s">
        <v>59</v>
      </c>
      <c r="M7" s="91" t="s">
        <v>189</v>
      </c>
      <c r="N7" s="91" t="s">
        <v>190</v>
      </c>
    </row>
    <row r="8" spans="1:14" ht="120" x14ac:dyDescent="0.25">
      <c r="A8" s="487" t="s">
        <v>215</v>
      </c>
      <c r="B8" s="105" t="s">
        <v>216</v>
      </c>
      <c r="C8" s="106" t="s">
        <v>192</v>
      </c>
      <c r="D8" s="483" t="s">
        <v>217</v>
      </c>
      <c r="E8" s="483" t="s">
        <v>218</v>
      </c>
      <c r="F8" s="484" t="s">
        <v>219</v>
      </c>
      <c r="G8" s="484" t="s">
        <v>65</v>
      </c>
      <c r="H8" s="484" t="s">
        <v>74</v>
      </c>
      <c r="I8" s="484" t="s">
        <v>220</v>
      </c>
      <c r="J8" s="485">
        <v>43344</v>
      </c>
      <c r="K8" s="485">
        <v>43405</v>
      </c>
      <c r="L8" s="485">
        <v>43435</v>
      </c>
      <c r="M8" s="485">
        <v>43435</v>
      </c>
      <c r="N8" s="486" t="s">
        <v>221</v>
      </c>
    </row>
    <row r="9" spans="1:14" ht="90" x14ac:dyDescent="0.25">
      <c r="A9" s="487" t="s">
        <v>222</v>
      </c>
      <c r="B9" s="105" t="s">
        <v>223</v>
      </c>
      <c r="C9" s="107" t="s">
        <v>192</v>
      </c>
      <c r="D9" s="483" t="s">
        <v>224</v>
      </c>
      <c r="E9" s="483" t="s">
        <v>225</v>
      </c>
      <c r="F9" s="484" t="s">
        <v>219</v>
      </c>
      <c r="G9" s="484" t="s">
        <v>65</v>
      </c>
      <c r="H9" s="484" t="s">
        <v>74</v>
      </c>
      <c r="I9" s="484" t="s">
        <v>226</v>
      </c>
      <c r="J9" s="485">
        <v>43344</v>
      </c>
      <c r="K9" s="485">
        <v>43405</v>
      </c>
      <c r="L9" s="485">
        <v>43435</v>
      </c>
      <c r="M9" s="485">
        <v>43435</v>
      </c>
      <c r="N9" s="489" t="s">
        <v>227</v>
      </c>
    </row>
    <row r="10" spans="1:14" x14ac:dyDescent="0.25">
      <c r="A10" s="108"/>
      <c r="B10" s="97"/>
      <c r="C10" s="97"/>
      <c r="D10" s="488">
        <f>763000000+500000000</f>
        <v>1263000000</v>
      </c>
      <c r="E10" s="97"/>
      <c r="F10" s="97"/>
      <c r="G10" s="97"/>
      <c r="H10" s="97"/>
      <c r="I10" s="97"/>
      <c r="J10" s="97"/>
      <c r="K10" s="97"/>
      <c r="L10" s="97"/>
      <c r="M10" s="97"/>
      <c r="N10" s="98"/>
    </row>
    <row r="11" spans="1:14" x14ac:dyDescent="0.25">
      <c r="A11" s="108"/>
      <c r="B11" s="97"/>
      <c r="C11" s="97"/>
      <c r="D11" s="490">
        <v>2400000000</v>
      </c>
      <c r="E11" s="97"/>
      <c r="F11" s="97"/>
      <c r="G11" s="97"/>
      <c r="H11" s="97"/>
      <c r="I11" s="97"/>
      <c r="J11" s="97"/>
      <c r="K11" s="97"/>
      <c r="L11" s="97"/>
      <c r="M11" s="97"/>
      <c r="N11" s="98"/>
    </row>
    <row r="12" spans="1:14" ht="15.75" thickBot="1" x14ac:dyDescent="0.3">
      <c r="A12" s="102"/>
      <c r="B12" s="103"/>
      <c r="C12" s="103"/>
      <c r="D12" s="103"/>
      <c r="E12" s="103"/>
      <c r="F12" s="103"/>
      <c r="G12" s="103"/>
      <c r="H12" s="103"/>
      <c r="I12" s="103"/>
      <c r="J12" s="103"/>
      <c r="K12" s="103"/>
      <c r="L12" s="103"/>
      <c r="M12" s="103"/>
      <c r="N12" s="104"/>
    </row>
    <row r="86" spans="5:5" x14ac:dyDescent="0.25">
      <c r="E86" s="89">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3:O42"/>
  <sheetViews>
    <sheetView zoomScale="70" zoomScaleNormal="70" workbookViewId="0">
      <pane ySplit="7" topLeftCell="A8" activePane="bottomLeft" state="frozen"/>
      <selection pane="bottomLeft" activeCell="D42" sqref="D42"/>
    </sheetView>
  </sheetViews>
  <sheetFormatPr baseColWidth="10" defaultRowHeight="15" x14ac:dyDescent="0.25"/>
  <cols>
    <col min="1" max="1" width="29.42578125" style="507" customWidth="1"/>
    <col min="2" max="2" width="32.28515625" style="507" customWidth="1"/>
    <col min="3" max="3" width="37.42578125" style="507" customWidth="1"/>
    <col min="4" max="4" width="20.28515625" style="507" customWidth="1"/>
    <col min="5" max="5" width="22.5703125" style="507" customWidth="1"/>
    <col min="6" max="6" width="23" style="507" customWidth="1"/>
    <col min="7" max="7" width="20.7109375" style="507" customWidth="1"/>
    <col min="8" max="8" width="18.7109375" style="507" customWidth="1"/>
    <col min="9" max="9" width="20" style="507" customWidth="1"/>
    <col min="10" max="10" width="22.5703125" style="507" customWidth="1"/>
    <col min="11" max="11" width="20.5703125" style="507" customWidth="1"/>
    <col min="12" max="12" width="17.5703125" style="507" customWidth="1"/>
    <col min="13" max="13" width="18.140625" style="507" customWidth="1"/>
    <col min="14" max="14" width="19" style="507" customWidth="1"/>
    <col min="15" max="16384" width="11.42578125" style="507"/>
  </cols>
  <sheetData>
    <row r="3" spans="1:15" ht="78.75" customHeight="1" x14ac:dyDescent="0.25">
      <c r="A3" s="1670" t="s">
        <v>181</v>
      </c>
      <c r="B3" s="1671"/>
      <c r="C3" s="1671"/>
      <c r="D3" s="1671"/>
      <c r="E3" s="1671"/>
      <c r="F3" s="1671"/>
      <c r="G3" s="1671"/>
      <c r="H3" s="1671"/>
      <c r="I3" s="1671"/>
      <c r="J3" s="1671"/>
      <c r="K3" s="1671"/>
      <c r="L3" s="1671"/>
      <c r="M3" s="1671"/>
      <c r="N3" s="1671"/>
    </row>
    <row r="4" spans="1:15" ht="15.75" thickBot="1" x14ac:dyDescent="0.3">
      <c r="A4" s="510"/>
      <c r="B4" s="510"/>
      <c r="C4" s="510"/>
      <c r="D4" s="510"/>
      <c r="E4" s="510"/>
      <c r="F4" s="510"/>
      <c r="G4" s="510"/>
      <c r="H4" s="510"/>
      <c r="I4" s="510"/>
      <c r="J4" s="510"/>
      <c r="K4" s="510"/>
      <c r="L4" s="510"/>
      <c r="M4" s="510"/>
      <c r="N4" s="510"/>
    </row>
    <row r="5" spans="1:15" ht="15.75" thickBot="1" x14ac:dyDescent="0.3">
      <c r="A5" s="2049" t="s">
        <v>41</v>
      </c>
      <c r="B5" s="2050" t="s">
        <v>42</v>
      </c>
      <c r="C5" s="2049" t="s">
        <v>43</v>
      </c>
      <c r="D5" s="2049" t="s">
        <v>182</v>
      </c>
      <c r="E5" s="2053" t="s">
        <v>183</v>
      </c>
      <c r="F5" s="2049" t="s">
        <v>184</v>
      </c>
      <c r="G5" s="2050" t="s">
        <v>185</v>
      </c>
      <c r="H5" s="2050" t="s">
        <v>186</v>
      </c>
      <c r="I5" s="2055" t="s">
        <v>49</v>
      </c>
      <c r="J5" s="2056"/>
      <c r="K5" s="2056"/>
      <c r="L5" s="2056"/>
      <c r="M5" s="2056"/>
      <c r="N5" s="2056"/>
    </row>
    <row r="6" spans="1:15" ht="66" customHeight="1" thickBot="1" x14ac:dyDescent="0.3">
      <c r="A6" s="2049"/>
      <c r="B6" s="2051"/>
      <c r="C6" s="2049"/>
      <c r="D6" s="2049"/>
      <c r="E6" s="2054"/>
      <c r="F6" s="2049"/>
      <c r="G6" s="2052"/>
      <c r="H6" s="2052"/>
      <c r="I6" s="2057"/>
      <c r="J6" s="2058"/>
      <c r="K6" s="2058"/>
      <c r="L6" s="2058"/>
      <c r="M6" s="2058"/>
      <c r="N6" s="2058"/>
    </row>
    <row r="7" spans="1:15" ht="92.25" customHeight="1" thickBot="1" x14ac:dyDescent="0.3">
      <c r="A7" s="2050"/>
      <c r="B7" s="2052"/>
      <c r="C7" s="2050"/>
      <c r="D7" s="2049"/>
      <c r="E7" s="518" t="s">
        <v>50</v>
      </c>
      <c r="F7" s="519" t="s">
        <v>51</v>
      </c>
      <c r="G7" s="519" t="s">
        <v>52</v>
      </c>
      <c r="H7" s="519" t="s">
        <v>53</v>
      </c>
      <c r="I7" s="519" t="s">
        <v>54</v>
      </c>
      <c r="J7" s="519" t="s">
        <v>187</v>
      </c>
      <c r="K7" s="519" t="s">
        <v>188</v>
      </c>
      <c r="L7" s="519" t="s">
        <v>59</v>
      </c>
      <c r="M7" s="518" t="s">
        <v>189</v>
      </c>
      <c r="N7" s="518" t="s">
        <v>190</v>
      </c>
    </row>
    <row r="8" spans="1:15" ht="60" customHeight="1" x14ac:dyDescent="0.25">
      <c r="A8" s="509" t="s">
        <v>823</v>
      </c>
      <c r="B8" s="664"/>
      <c r="C8" s="517" t="s">
        <v>200</v>
      </c>
      <c r="D8" s="644">
        <v>322000000</v>
      </c>
      <c r="E8" s="635"/>
      <c r="F8" s="635"/>
      <c r="G8" s="652"/>
      <c r="H8" s="648" t="s">
        <v>492</v>
      </c>
      <c r="I8" s="656"/>
      <c r="J8" s="656"/>
      <c r="K8" s="656"/>
      <c r="L8" s="656"/>
      <c r="M8" s="656"/>
      <c r="N8" s="655"/>
      <c r="O8" s="636"/>
    </row>
    <row r="9" spans="1:15" ht="60" customHeight="1" x14ac:dyDescent="0.25">
      <c r="A9" s="517" t="s">
        <v>822</v>
      </c>
      <c r="B9" s="2065" t="s">
        <v>487</v>
      </c>
      <c r="C9" s="517" t="s">
        <v>819</v>
      </c>
      <c r="D9" s="644">
        <v>46000000</v>
      </c>
      <c r="E9" s="644"/>
      <c r="F9" s="635"/>
      <c r="G9" s="652"/>
      <c r="H9" s="656"/>
      <c r="I9" s="663" t="s">
        <v>8</v>
      </c>
      <c r="J9" s="663" t="s">
        <v>8</v>
      </c>
      <c r="K9" s="663" t="s">
        <v>9</v>
      </c>
      <c r="L9" s="663" t="s">
        <v>9</v>
      </c>
      <c r="M9" s="663" t="s">
        <v>11</v>
      </c>
      <c r="N9" s="663" t="s">
        <v>11</v>
      </c>
      <c r="O9" s="636"/>
    </row>
    <row r="10" spans="1:15" ht="60" customHeight="1" x14ac:dyDescent="0.25">
      <c r="A10" s="517" t="s">
        <v>821</v>
      </c>
      <c r="B10" s="2065"/>
      <c r="C10" s="517" t="s">
        <v>819</v>
      </c>
      <c r="D10" s="644">
        <v>4000000</v>
      </c>
      <c r="E10" s="644"/>
      <c r="F10" s="635"/>
      <c r="G10" s="652"/>
      <c r="H10" s="656"/>
      <c r="I10" s="663" t="s">
        <v>6</v>
      </c>
      <c r="J10" s="663" t="s">
        <v>6</v>
      </c>
      <c r="K10" s="663" t="s">
        <v>7</v>
      </c>
      <c r="L10" s="663" t="s">
        <v>7</v>
      </c>
      <c r="M10" s="663" t="s">
        <v>9</v>
      </c>
      <c r="N10" s="663" t="s">
        <v>9</v>
      </c>
      <c r="O10" s="636"/>
    </row>
    <row r="11" spans="1:15" ht="60" customHeight="1" x14ac:dyDescent="0.25">
      <c r="A11" s="517" t="s">
        <v>820</v>
      </c>
      <c r="B11" s="2065"/>
      <c r="C11" s="517" t="s">
        <v>819</v>
      </c>
      <c r="D11" s="644">
        <v>50000000</v>
      </c>
      <c r="E11" s="644"/>
      <c r="F11" s="635"/>
      <c r="G11" s="652"/>
      <c r="H11" s="656"/>
      <c r="I11" s="663" t="s">
        <v>5</v>
      </c>
      <c r="J11" s="663" t="s">
        <v>6</v>
      </c>
      <c r="K11" s="663" t="s">
        <v>6</v>
      </c>
      <c r="L11" s="663" t="s">
        <v>6</v>
      </c>
      <c r="M11" s="663" t="s">
        <v>8</v>
      </c>
      <c r="N11" s="663" t="s">
        <v>8</v>
      </c>
      <c r="O11" s="636"/>
    </row>
    <row r="12" spans="1:15" ht="60" customHeight="1" x14ac:dyDescent="0.25">
      <c r="A12" s="662" t="s">
        <v>797</v>
      </c>
      <c r="B12" s="661" t="s">
        <v>818</v>
      </c>
      <c r="C12" s="653" t="s">
        <v>817</v>
      </c>
      <c r="D12" s="651"/>
      <c r="E12" s="652"/>
      <c r="F12" s="652"/>
      <c r="G12" s="652"/>
      <c r="H12" s="652"/>
      <c r="I12" s="652"/>
      <c r="J12" s="652"/>
      <c r="K12" s="652"/>
      <c r="L12" s="652"/>
      <c r="M12" s="652"/>
      <c r="N12" s="658"/>
      <c r="O12" s="636"/>
    </row>
    <row r="13" spans="1:15" ht="48.75" customHeight="1" x14ac:dyDescent="0.25">
      <c r="A13" s="2066" t="s">
        <v>816</v>
      </c>
      <c r="B13" s="2062" t="s">
        <v>815</v>
      </c>
      <c r="C13" s="635" t="s">
        <v>200</v>
      </c>
      <c r="D13" s="644">
        <v>349000000</v>
      </c>
      <c r="E13" s="635"/>
      <c r="F13" s="635"/>
      <c r="G13" s="652"/>
      <c r="H13" s="656"/>
      <c r="I13" s="656"/>
      <c r="J13" s="656"/>
      <c r="K13" s="656"/>
      <c r="L13" s="656"/>
      <c r="M13" s="656"/>
      <c r="N13" s="655"/>
      <c r="O13" s="636"/>
    </row>
    <row r="14" spans="1:15" ht="45" x14ac:dyDescent="0.25">
      <c r="A14" s="2067"/>
      <c r="B14" s="2063"/>
      <c r="C14" s="657" t="s">
        <v>814</v>
      </c>
      <c r="D14" s="644">
        <v>88000000</v>
      </c>
      <c r="E14" s="635"/>
      <c r="F14" s="635"/>
      <c r="G14" s="652"/>
      <c r="H14" s="656"/>
      <c r="I14" s="641" t="s">
        <v>4</v>
      </c>
      <c r="J14" s="641" t="s">
        <v>4</v>
      </c>
      <c r="K14" s="641" t="s">
        <v>5</v>
      </c>
      <c r="L14" s="641" t="s">
        <v>5</v>
      </c>
      <c r="M14" s="641" t="s">
        <v>5</v>
      </c>
      <c r="N14" s="641" t="s">
        <v>15</v>
      </c>
      <c r="O14" s="636"/>
    </row>
    <row r="15" spans="1:15" x14ac:dyDescent="0.25">
      <c r="A15" s="2067"/>
      <c r="B15" s="2063"/>
      <c r="C15" s="635" t="s">
        <v>813</v>
      </c>
      <c r="D15" s="644">
        <v>53000000</v>
      </c>
      <c r="E15" s="635"/>
      <c r="F15" s="635"/>
      <c r="G15" s="652"/>
      <c r="H15" s="656"/>
      <c r="I15" s="641" t="s">
        <v>4</v>
      </c>
      <c r="J15" s="641" t="s">
        <v>4</v>
      </c>
      <c r="K15" s="641" t="s">
        <v>5</v>
      </c>
      <c r="L15" s="641" t="s">
        <v>5</v>
      </c>
      <c r="M15" s="641" t="s">
        <v>5</v>
      </c>
      <c r="N15" s="641" t="s">
        <v>15</v>
      </c>
      <c r="O15" s="636"/>
    </row>
    <row r="16" spans="1:15" x14ac:dyDescent="0.25">
      <c r="A16" s="2067"/>
      <c r="B16" s="2063"/>
      <c r="C16" s="635" t="s">
        <v>812</v>
      </c>
      <c r="D16" s="644">
        <v>60000000</v>
      </c>
      <c r="E16" s="635"/>
      <c r="F16" s="635"/>
      <c r="G16" s="652"/>
      <c r="H16" s="656"/>
      <c r="I16" s="641" t="s">
        <v>4</v>
      </c>
      <c r="J16" s="641" t="s">
        <v>4</v>
      </c>
      <c r="K16" s="641" t="s">
        <v>5</v>
      </c>
      <c r="L16" s="641" t="s">
        <v>5</v>
      </c>
      <c r="M16" s="641" t="s">
        <v>5</v>
      </c>
      <c r="N16" s="641" t="s">
        <v>15</v>
      </c>
      <c r="O16" s="636"/>
    </row>
    <row r="17" spans="1:15" x14ac:dyDescent="0.25">
      <c r="A17" s="2067"/>
      <c r="B17" s="2063"/>
      <c r="C17" s="635" t="s">
        <v>811</v>
      </c>
      <c r="D17" s="644">
        <v>57000000</v>
      </c>
      <c r="E17" s="635"/>
      <c r="F17" s="635"/>
      <c r="G17" s="652"/>
      <c r="H17" s="656"/>
      <c r="I17" s="641" t="s">
        <v>4</v>
      </c>
      <c r="J17" s="641" t="s">
        <v>4</v>
      </c>
      <c r="K17" s="641" t="s">
        <v>5</v>
      </c>
      <c r="L17" s="641" t="s">
        <v>5</v>
      </c>
      <c r="M17" s="641" t="s">
        <v>5</v>
      </c>
      <c r="N17" s="641" t="s">
        <v>15</v>
      </c>
      <c r="O17" s="636"/>
    </row>
    <row r="18" spans="1:15" ht="30" x14ac:dyDescent="0.25">
      <c r="A18" s="2067"/>
      <c r="B18" s="2063"/>
      <c r="C18" s="657" t="s">
        <v>810</v>
      </c>
      <c r="D18" s="644">
        <v>60000000</v>
      </c>
      <c r="E18" s="635"/>
      <c r="F18" s="635"/>
      <c r="G18" s="652"/>
      <c r="H18" s="656"/>
      <c r="I18" s="641" t="s">
        <v>4</v>
      </c>
      <c r="J18" s="641" t="s">
        <v>4</v>
      </c>
      <c r="K18" s="641" t="s">
        <v>5</v>
      </c>
      <c r="L18" s="641" t="s">
        <v>5</v>
      </c>
      <c r="M18" s="641" t="s">
        <v>5</v>
      </c>
      <c r="N18" s="641" t="s">
        <v>15</v>
      </c>
      <c r="O18" s="636"/>
    </row>
    <row r="19" spans="1:15" x14ac:dyDescent="0.25">
      <c r="A19" s="2068"/>
      <c r="B19" s="2064"/>
      <c r="C19" s="635" t="s">
        <v>809</v>
      </c>
      <c r="D19" s="644">
        <v>31000000</v>
      </c>
      <c r="E19" s="635"/>
      <c r="F19" s="635"/>
      <c r="G19" s="652"/>
      <c r="H19" s="656"/>
      <c r="I19" s="641" t="s">
        <v>4</v>
      </c>
      <c r="J19" s="641" t="s">
        <v>4</v>
      </c>
      <c r="K19" s="641" t="s">
        <v>5</v>
      </c>
      <c r="L19" s="641" t="s">
        <v>5</v>
      </c>
      <c r="M19" s="641" t="s">
        <v>5</v>
      </c>
      <c r="N19" s="641" t="s">
        <v>15</v>
      </c>
      <c r="O19" s="636"/>
    </row>
    <row r="20" spans="1:15" ht="45" x14ac:dyDescent="0.25">
      <c r="A20" s="647" t="s">
        <v>808</v>
      </c>
      <c r="B20" s="657" t="s">
        <v>807</v>
      </c>
      <c r="C20" s="657" t="s">
        <v>806</v>
      </c>
      <c r="D20" s="644">
        <v>240000000</v>
      </c>
      <c r="E20" s="635"/>
      <c r="F20" s="635"/>
      <c r="G20" s="652"/>
      <c r="H20" s="648" t="s">
        <v>492</v>
      </c>
      <c r="I20" s="641" t="s">
        <v>4</v>
      </c>
      <c r="J20" s="641" t="s">
        <v>4</v>
      </c>
      <c r="K20" s="641" t="s">
        <v>5</v>
      </c>
      <c r="L20" s="641" t="s">
        <v>5</v>
      </c>
      <c r="M20" s="641" t="s">
        <v>5</v>
      </c>
      <c r="N20" s="641" t="s">
        <v>5</v>
      </c>
      <c r="O20" s="636"/>
    </row>
    <row r="21" spans="1:15" ht="90.75" customHeight="1" x14ac:dyDescent="0.25">
      <c r="A21" s="647" t="s">
        <v>805</v>
      </c>
      <c r="B21" s="657"/>
      <c r="C21" s="657" t="s">
        <v>200</v>
      </c>
      <c r="D21" s="644">
        <v>50000000</v>
      </c>
      <c r="E21" s="635"/>
      <c r="F21" s="635"/>
      <c r="G21" s="652"/>
      <c r="H21" s="648" t="s">
        <v>804</v>
      </c>
      <c r="I21" s="641"/>
      <c r="J21" s="641"/>
      <c r="K21" s="641"/>
      <c r="L21" s="641"/>
      <c r="M21" s="641"/>
      <c r="N21" s="641"/>
      <c r="O21" s="636"/>
    </row>
    <row r="22" spans="1:15" ht="75" customHeight="1" x14ac:dyDescent="0.25">
      <c r="A22" s="657" t="s">
        <v>803</v>
      </c>
      <c r="B22" s="2069" t="s">
        <v>802</v>
      </c>
      <c r="C22" s="657" t="s">
        <v>801</v>
      </c>
      <c r="D22" s="660">
        <v>4000000</v>
      </c>
      <c r="E22" s="635"/>
      <c r="F22" s="635"/>
      <c r="G22" s="652"/>
      <c r="H22" s="656"/>
      <c r="I22" s="641" t="s">
        <v>4</v>
      </c>
      <c r="J22" s="641" t="s">
        <v>5</v>
      </c>
      <c r="K22" s="641" t="s">
        <v>5</v>
      </c>
      <c r="L22" s="641" t="s">
        <v>7</v>
      </c>
      <c r="M22" s="641" t="s">
        <v>6</v>
      </c>
      <c r="N22" s="659" t="s">
        <v>6</v>
      </c>
      <c r="O22" s="636"/>
    </row>
    <row r="23" spans="1:15" ht="50.25" customHeight="1" x14ac:dyDescent="0.25">
      <c r="A23" s="653" t="s">
        <v>800</v>
      </c>
      <c r="B23" s="2070"/>
      <c r="C23" s="653" t="s">
        <v>799</v>
      </c>
      <c r="D23" s="651"/>
      <c r="E23" s="652"/>
      <c r="F23" s="652"/>
      <c r="G23" s="652"/>
      <c r="H23" s="652"/>
      <c r="I23" s="652"/>
      <c r="J23" s="652"/>
      <c r="K23" s="652"/>
      <c r="L23" s="652"/>
      <c r="M23" s="652"/>
      <c r="N23" s="658"/>
      <c r="O23" s="636"/>
    </row>
    <row r="24" spans="1:15" ht="45" customHeight="1" x14ac:dyDescent="0.25">
      <c r="A24" s="653" t="s">
        <v>798</v>
      </c>
      <c r="B24" s="2071"/>
      <c r="C24" s="653" t="s">
        <v>797</v>
      </c>
      <c r="D24" s="651"/>
      <c r="E24" s="652"/>
      <c r="F24" s="652"/>
      <c r="G24" s="652"/>
      <c r="H24" s="652"/>
      <c r="I24" s="652"/>
      <c r="J24" s="652"/>
      <c r="K24" s="652"/>
      <c r="L24" s="652"/>
      <c r="M24" s="652"/>
      <c r="N24" s="658"/>
      <c r="O24" s="636"/>
    </row>
    <row r="25" spans="1:15" ht="60" customHeight="1" x14ac:dyDescent="0.25">
      <c r="A25" s="2059" t="s">
        <v>796</v>
      </c>
      <c r="B25" s="2062" t="s">
        <v>795</v>
      </c>
      <c r="C25" s="657" t="s">
        <v>200</v>
      </c>
      <c r="D25" s="644">
        <v>90000000</v>
      </c>
      <c r="E25" s="635"/>
      <c r="F25" s="635"/>
      <c r="G25" s="652"/>
      <c r="H25" s="656"/>
      <c r="I25" s="656"/>
      <c r="J25" s="656"/>
      <c r="K25" s="656"/>
      <c r="L25" s="656"/>
      <c r="M25" s="656"/>
      <c r="N25" s="655"/>
      <c r="O25" s="636"/>
    </row>
    <row r="26" spans="1:15" x14ac:dyDescent="0.25">
      <c r="A26" s="2060"/>
      <c r="B26" s="2063"/>
      <c r="C26" s="653" t="s">
        <v>192</v>
      </c>
      <c r="D26" s="651">
        <v>50000000</v>
      </c>
      <c r="E26" s="650" t="s">
        <v>74</v>
      </c>
      <c r="F26" s="650" t="s">
        <v>74</v>
      </c>
      <c r="G26" s="650" t="s">
        <v>65</v>
      </c>
      <c r="H26" s="650"/>
      <c r="I26" s="650" t="s">
        <v>4</v>
      </c>
      <c r="J26" s="650" t="s">
        <v>4</v>
      </c>
      <c r="K26" s="650" t="s">
        <v>4</v>
      </c>
      <c r="L26" s="650" t="s">
        <v>5</v>
      </c>
      <c r="M26" s="650" t="s">
        <v>5</v>
      </c>
      <c r="N26" s="649" t="s">
        <v>15</v>
      </c>
      <c r="O26" s="636"/>
    </row>
    <row r="27" spans="1:15" x14ac:dyDescent="0.25">
      <c r="A27" s="2060"/>
      <c r="B27" s="2063"/>
      <c r="C27" s="653" t="s">
        <v>195</v>
      </c>
      <c r="D27" s="651">
        <v>8000000</v>
      </c>
      <c r="E27" s="650" t="s">
        <v>74</v>
      </c>
      <c r="F27" s="650" t="s">
        <v>74</v>
      </c>
      <c r="G27" s="650" t="s">
        <v>65</v>
      </c>
      <c r="H27" s="650"/>
      <c r="I27" s="650" t="s">
        <v>4</v>
      </c>
      <c r="J27" s="650" t="s">
        <v>4</v>
      </c>
      <c r="K27" s="650" t="s">
        <v>4</v>
      </c>
      <c r="L27" s="650" t="s">
        <v>5</v>
      </c>
      <c r="M27" s="650" t="s">
        <v>5</v>
      </c>
      <c r="N27" s="649" t="s">
        <v>15</v>
      </c>
      <c r="O27" s="636"/>
    </row>
    <row r="28" spans="1:15" x14ac:dyDescent="0.25">
      <c r="A28" s="2060"/>
      <c r="B28" s="2063"/>
      <c r="C28" s="652" t="s">
        <v>196</v>
      </c>
      <c r="D28" s="651">
        <v>8000000</v>
      </c>
      <c r="E28" s="650" t="s">
        <v>74</v>
      </c>
      <c r="F28" s="650" t="s">
        <v>74</v>
      </c>
      <c r="G28" s="650" t="s">
        <v>65</v>
      </c>
      <c r="H28" s="650"/>
      <c r="I28" s="650" t="s">
        <v>4</v>
      </c>
      <c r="J28" s="650" t="s">
        <v>4</v>
      </c>
      <c r="K28" s="650" t="s">
        <v>4</v>
      </c>
      <c r="L28" s="650" t="s">
        <v>5</v>
      </c>
      <c r="M28" s="650" t="s">
        <v>5</v>
      </c>
      <c r="N28" s="649" t="s">
        <v>15</v>
      </c>
      <c r="O28" s="636"/>
    </row>
    <row r="29" spans="1:15" x14ac:dyDescent="0.25">
      <c r="A29" s="2060"/>
      <c r="B29" s="2063"/>
      <c r="C29" s="652" t="s">
        <v>197</v>
      </c>
      <c r="D29" s="651">
        <v>8000000</v>
      </c>
      <c r="E29" s="650" t="s">
        <v>74</v>
      </c>
      <c r="F29" s="650" t="s">
        <v>74</v>
      </c>
      <c r="G29" s="650" t="s">
        <v>65</v>
      </c>
      <c r="H29" s="650"/>
      <c r="I29" s="650" t="s">
        <v>4</v>
      </c>
      <c r="J29" s="650" t="s">
        <v>4</v>
      </c>
      <c r="K29" s="650" t="s">
        <v>4</v>
      </c>
      <c r="L29" s="650" t="s">
        <v>5</v>
      </c>
      <c r="M29" s="650" t="s">
        <v>5</v>
      </c>
      <c r="N29" s="649" t="s">
        <v>15</v>
      </c>
      <c r="O29" s="636"/>
    </row>
    <row r="30" spans="1:15" x14ac:dyDescent="0.25">
      <c r="A30" s="2060"/>
      <c r="B30" s="2063"/>
      <c r="C30" s="652" t="s">
        <v>198</v>
      </c>
      <c r="D30" s="651">
        <v>8000000</v>
      </c>
      <c r="E30" s="650" t="s">
        <v>74</v>
      </c>
      <c r="F30" s="650" t="s">
        <v>74</v>
      </c>
      <c r="G30" s="650" t="s">
        <v>65</v>
      </c>
      <c r="H30" s="650"/>
      <c r="I30" s="650" t="s">
        <v>4</v>
      </c>
      <c r="J30" s="650" t="s">
        <v>4</v>
      </c>
      <c r="K30" s="650" t="s">
        <v>4</v>
      </c>
      <c r="L30" s="650" t="s">
        <v>5</v>
      </c>
      <c r="M30" s="650" t="s">
        <v>5</v>
      </c>
      <c r="N30" s="649" t="s">
        <v>15</v>
      </c>
      <c r="O30" s="636"/>
    </row>
    <row r="31" spans="1:15" x14ac:dyDescent="0.25">
      <c r="A31" s="2061"/>
      <c r="B31" s="2064"/>
      <c r="C31" s="643" t="s">
        <v>199</v>
      </c>
      <c r="D31" s="651"/>
      <c r="E31" s="650" t="s">
        <v>74</v>
      </c>
      <c r="F31" s="650" t="s">
        <v>74</v>
      </c>
      <c r="G31" s="650" t="s">
        <v>65</v>
      </c>
      <c r="H31" s="650"/>
      <c r="I31" s="650" t="s">
        <v>4</v>
      </c>
      <c r="J31" s="650" t="s">
        <v>4</v>
      </c>
      <c r="K31" s="650" t="s">
        <v>4</v>
      </c>
      <c r="L31" s="650" t="s">
        <v>5</v>
      </c>
      <c r="M31" s="650" t="s">
        <v>5</v>
      </c>
      <c r="N31" s="649" t="s">
        <v>15</v>
      </c>
      <c r="O31" s="636"/>
    </row>
    <row r="32" spans="1:15" ht="60" customHeight="1" x14ac:dyDescent="0.25">
      <c r="A32" s="2059" t="s">
        <v>794</v>
      </c>
      <c r="B32" s="2062" t="s">
        <v>793</v>
      </c>
      <c r="C32" s="508" t="s">
        <v>200</v>
      </c>
      <c r="D32" s="644">
        <v>80000000</v>
      </c>
      <c r="E32" s="508"/>
      <c r="F32" s="508"/>
      <c r="G32" s="643"/>
      <c r="H32" s="642"/>
      <c r="I32" s="642"/>
      <c r="J32" s="642"/>
      <c r="K32" s="642"/>
      <c r="L32" s="642"/>
      <c r="M32" s="642"/>
      <c r="N32" s="654"/>
      <c r="O32" s="636"/>
    </row>
    <row r="33" spans="1:15" x14ac:dyDescent="0.25">
      <c r="A33" s="2060"/>
      <c r="B33" s="2063"/>
      <c r="C33" s="643" t="s">
        <v>192</v>
      </c>
      <c r="D33" s="651">
        <v>50000000</v>
      </c>
      <c r="E33" s="650" t="s">
        <v>74</v>
      </c>
      <c r="F33" s="650" t="s">
        <v>74</v>
      </c>
      <c r="G33" s="650" t="s">
        <v>65</v>
      </c>
      <c r="H33" s="650"/>
      <c r="I33" s="650" t="s">
        <v>5</v>
      </c>
      <c r="J33" s="650" t="s">
        <v>5</v>
      </c>
      <c r="K33" s="650" t="s">
        <v>6</v>
      </c>
      <c r="L33" s="650" t="s">
        <v>6</v>
      </c>
      <c r="M33" s="650" t="s">
        <v>6</v>
      </c>
      <c r="N33" s="649" t="s">
        <v>15</v>
      </c>
      <c r="O33" s="636"/>
    </row>
    <row r="34" spans="1:15" x14ac:dyDescent="0.25">
      <c r="A34" s="2060"/>
      <c r="B34" s="2063"/>
      <c r="C34" s="653" t="s">
        <v>195</v>
      </c>
      <c r="D34" s="651">
        <v>7000000</v>
      </c>
      <c r="E34" s="650" t="s">
        <v>74</v>
      </c>
      <c r="F34" s="650" t="s">
        <v>74</v>
      </c>
      <c r="G34" s="650" t="s">
        <v>65</v>
      </c>
      <c r="H34" s="650"/>
      <c r="I34" s="650" t="s">
        <v>5</v>
      </c>
      <c r="J34" s="650" t="s">
        <v>5</v>
      </c>
      <c r="K34" s="650" t="s">
        <v>6</v>
      </c>
      <c r="L34" s="650" t="s">
        <v>6</v>
      </c>
      <c r="M34" s="650" t="s">
        <v>6</v>
      </c>
      <c r="N34" s="649" t="s">
        <v>15</v>
      </c>
      <c r="O34" s="636"/>
    </row>
    <row r="35" spans="1:15" x14ac:dyDescent="0.25">
      <c r="A35" s="2060"/>
      <c r="B35" s="2063"/>
      <c r="C35" s="652" t="s">
        <v>196</v>
      </c>
      <c r="D35" s="651">
        <v>8000000</v>
      </c>
      <c r="E35" s="650" t="s">
        <v>74</v>
      </c>
      <c r="F35" s="650" t="s">
        <v>74</v>
      </c>
      <c r="G35" s="650" t="s">
        <v>65</v>
      </c>
      <c r="H35" s="650"/>
      <c r="I35" s="650" t="s">
        <v>5</v>
      </c>
      <c r="J35" s="650" t="s">
        <v>5</v>
      </c>
      <c r="K35" s="650" t="s">
        <v>6</v>
      </c>
      <c r="L35" s="650" t="s">
        <v>6</v>
      </c>
      <c r="M35" s="650" t="s">
        <v>6</v>
      </c>
      <c r="N35" s="649" t="s">
        <v>15</v>
      </c>
      <c r="O35" s="636"/>
    </row>
    <row r="36" spans="1:15" x14ac:dyDescent="0.25">
      <c r="A36" s="2060"/>
      <c r="B36" s="2063"/>
      <c r="C36" s="652" t="s">
        <v>197</v>
      </c>
      <c r="D36" s="651">
        <v>5000000</v>
      </c>
      <c r="E36" s="650" t="s">
        <v>74</v>
      </c>
      <c r="F36" s="650" t="s">
        <v>74</v>
      </c>
      <c r="G36" s="650" t="s">
        <v>65</v>
      </c>
      <c r="H36" s="650"/>
      <c r="I36" s="650" t="s">
        <v>5</v>
      </c>
      <c r="J36" s="650" t="s">
        <v>5</v>
      </c>
      <c r="K36" s="650" t="s">
        <v>6</v>
      </c>
      <c r="L36" s="650" t="s">
        <v>6</v>
      </c>
      <c r="M36" s="650" t="s">
        <v>6</v>
      </c>
      <c r="N36" s="649" t="s">
        <v>15</v>
      </c>
      <c r="O36" s="636"/>
    </row>
    <row r="37" spans="1:15" x14ac:dyDescent="0.25">
      <c r="A37" s="2060"/>
      <c r="B37" s="2063"/>
      <c r="C37" s="652" t="s">
        <v>198</v>
      </c>
      <c r="D37" s="651">
        <v>5000000</v>
      </c>
      <c r="E37" s="650" t="s">
        <v>74</v>
      </c>
      <c r="F37" s="650" t="s">
        <v>74</v>
      </c>
      <c r="G37" s="650" t="s">
        <v>65</v>
      </c>
      <c r="H37" s="650"/>
      <c r="I37" s="650" t="s">
        <v>5</v>
      </c>
      <c r="J37" s="650" t="s">
        <v>5</v>
      </c>
      <c r="K37" s="650" t="s">
        <v>6</v>
      </c>
      <c r="L37" s="650" t="s">
        <v>6</v>
      </c>
      <c r="M37" s="650" t="s">
        <v>6</v>
      </c>
      <c r="N37" s="649" t="s">
        <v>15</v>
      </c>
      <c r="O37" s="636"/>
    </row>
    <row r="38" spans="1:15" x14ac:dyDescent="0.25">
      <c r="A38" s="2061"/>
      <c r="B38" s="2064"/>
      <c r="C38" s="643" t="s">
        <v>199</v>
      </c>
      <c r="D38" s="651">
        <v>5000000</v>
      </c>
      <c r="E38" s="650" t="s">
        <v>74</v>
      </c>
      <c r="F38" s="650" t="s">
        <v>74</v>
      </c>
      <c r="G38" s="650" t="s">
        <v>65</v>
      </c>
      <c r="H38" s="650"/>
      <c r="I38" s="650" t="s">
        <v>5</v>
      </c>
      <c r="J38" s="650" t="s">
        <v>5</v>
      </c>
      <c r="K38" s="650" t="s">
        <v>6</v>
      </c>
      <c r="L38" s="650" t="s">
        <v>6</v>
      </c>
      <c r="M38" s="650" t="s">
        <v>6</v>
      </c>
      <c r="N38" s="649" t="s">
        <v>15</v>
      </c>
      <c r="O38" s="636"/>
    </row>
    <row r="39" spans="1:15" ht="60" x14ac:dyDescent="0.25">
      <c r="A39" s="647" t="s">
        <v>792</v>
      </c>
      <c r="B39" s="646" t="s">
        <v>505</v>
      </c>
      <c r="C39" s="645" t="s">
        <v>788</v>
      </c>
      <c r="D39" s="644">
        <v>96000000</v>
      </c>
      <c r="E39" s="508"/>
      <c r="F39" s="508"/>
      <c r="G39" s="643"/>
      <c r="H39" s="648" t="s">
        <v>790</v>
      </c>
      <c r="I39" s="640" t="s">
        <v>6</v>
      </c>
      <c r="J39" s="640" t="s">
        <v>7</v>
      </c>
      <c r="K39" s="640" t="s">
        <v>8</v>
      </c>
      <c r="L39" s="640" t="s">
        <v>14</v>
      </c>
      <c r="M39" s="640" t="s">
        <v>8</v>
      </c>
      <c r="N39" s="639" t="s">
        <v>15</v>
      </c>
      <c r="O39" s="636"/>
    </row>
    <row r="40" spans="1:15" ht="60" x14ac:dyDescent="0.25">
      <c r="A40" s="647" t="s">
        <v>791</v>
      </c>
      <c r="B40" s="646" t="s">
        <v>507</v>
      </c>
      <c r="C40" s="645" t="s">
        <v>788</v>
      </c>
      <c r="D40" s="644">
        <v>15000000</v>
      </c>
      <c r="E40" s="508"/>
      <c r="F40" s="508"/>
      <c r="G40" s="643"/>
      <c r="H40" s="648" t="s">
        <v>790</v>
      </c>
      <c r="I40" s="640" t="s">
        <v>6</v>
      </c>
      <c r="J40" s="640" t="s">
        <v>7</v>
      </c>
      <c r="K40" s="640" t="s">
        <v>8</v>
      </c>
      <c r="L40" s="640" t="s">
        <v>14</v>
      </c>
      <c r="M40" s="640" t="s">
        <v>8</v>
      </c>
      <c r="N40" s="639" t="s">
        <v>15</v>
      </c>
      <c r="O40" s="636"/>
    </row>
    <row r="41" spans="1:15" ht="45" x14ac:dyDescent="0.25">
      <c r="A41" s="647" t="s">
        <v>789</v>
      </c>
      <c r="B41" s="646" t="s">
        <v>509</v>
      </c>
      <c r="C41" s="645" t="s">
        <v>788</v>
      </c>
      <c r="D41" s="644">
        <v>9000000</v>
      </c>
      <c r="E41" s="508"/>
      <c r="F41" s="508"/>
      <c r="G41" s="643"/>
      <c r="H41" s="642"/>
      <c r="I41" s="641" t="s">
        <v>5</v>
      </c>
      <c r="J41" s="641" t="s">
        <v>5</v>
      </c>
      <c r="K41" s="640" t="s">
        <v>6</v>
      </c>
      <c r="L41" s="640" t="s">
        <v>8</v>
      </c>
      <c r="M41" s="640" t="s">
        <v>6</v>
      </c>
      <c r="N41" s="639" t="s">
        <v>15</v>
      </c>
      <c r="O41" s="636"/>
    </row>
    <row r="42" spans="1:15" x14ac:dyDescent="0.25">
      <c r="D42" s="638">
        <f>D8+D13+D20+D21+D25+D32+D39+D40+D41</f>
        <v>1251000000</v>
      </c>
      <c r="G42" s="637" t="s">
        <v>787</v>
      </c>
      <c r="H42" s="636" t="s">
        <v>786</v>
      </c>
      <c r="I42" s="636" t="s">
        <v>785</v>
      </c>
      <c r="J42" s="636"/>
      <c r="K42" s="636"/>
      <c r="L42" s="636"/>
      <c r="M42" s="636"/>
      <c r="N42" s="636"/>
      <c r="O42" s="636"/>
    </row>
  </sheetData>
  <mergeCells count="18">
    <mergeCell ref="A32:A38"/>
    <mergeCell ref="B32:B38"/>
    <mergeCell ref="B9:B11"/>
    <mergeCell ref="A13:A19"/>
    <mergeCell ref="B13:B19"/>
    <mergeCell ref="B22:B24"/>
    <mergeCell ref="A25:A31"/>
    <mergeCell ref="B25:B31"/>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3:N86"/>
  <sheetViews>
    <sheetView topLeftCell="A10" zoomScale="70" zoomScaleNormal="70" workbookViewId="0">
      <selection activeCell="D23" sqref="D23"/>
    </sheetView>
  </sheetViews>
  <sheetFormatPr baseColWidth="10" defaultRowHeight="15" x14ac:dyDescent="0.25"/>
  <cols>
    <col min="1" max="1" width="16.42578125" style="260" customWidth="1"/>
    <col min="2" max="2" width="52.140625" style="260" customWidth="1"/>
    <col min="3" max="3" width="18" style="288" customWidth="1"/>
    <col min="4" max="4" width="15.85546875" style="289" customWidth="1"/>
    <col min="5" max="5" width="37" style="515" customWidth="1"/>
    <col min="6" max="6" width="35.140625" style="515" customWidth="1"/>
    <col min="7" max="7" width="17" style="515" customWidth="1"/>
    <col min="8" max="8" width="18.7109375" style="260" customWidth="1"/>
    <col min="9" max="9" width="24.28515625" style="260" customWidth="1"/>
    <col min="10" max="10" width="25.7109375" style="260" customWidth="1"/>
    <col min="11" max="11" width="20.5703125" style="260" customWidth="1"/>
    <col min="12" max="12" width="17.5703125" style="260" customWidth="1"/>
    <col min="13" max="13" width="18.140625" style="260" customWidth="1"/>
    <col min="14" max="14" width="19" style="260" customWidth="1"/>
    <col min="15" max="16384" width="11.42578125" style="260"/>
  </cols>
  <sheetData>
    <row r="3" spans="1:14" ht="78.75" customHeight="1" x14ac:dyDescent="0.25">
      <c r="A3" s="1670" t="s">
        <v>484</v>
      </c>
      <c r="B3" s="1671"/>
      <c r="C3" s="1671"/>
      <c r="D3" s="1671"/>
      <c r="E3" s="1671"/>
      <c r="F3" s="1671"/>
      <c r="G3" s="1671"/>
      <c r="H3" s="1671"/>
      <c r="I3" s="1671"/>
      <c r="J3" s="1671"/>
      <c r="K3" s="1671"/>
      <c r="L3" s="1671"/>
      <c r="M3" s="1671"/>
      <c r="N3" s="1671"/>
    </row>
    <row r="4" spans="1:14" ht="15.75" thickBot="1" x14ac:dyDescent="0.3">
      <c r="A4" s="261"/>
      <c r="B4" s="261"/>
      <c r="C4" s="262"/>
      <c r="D4" s="263"/>
      <c r="E4" s="513"/>
      <c r="F4" s="513"/>
      <c r="G4" s="513"/>
      <c r="H4" s="261"/>
      <c r="I4" s="261"/>
      <c r="J4" s="261"/>
      <c r="K4" s="261"/>
      <c r="L4" s="261"/>
      <c r="M4" s="261"/>
      <c r="N4" s="261"/>
    </row>
    <row r="5" spans="1:14" ht="15.75" customHeight="1" x14ac:dyDescent="0.25">
      <c r="A5" s="2073" t="s">
        <v>41</v>
      </c>
      <c r="B5" s="2073" t="s">
        <v>42</v>
      </c>
      <c r="C5" s="2076" t="s">
        <v>43</v>
      </c>
      <c r="D5" s="2076" t="s">
        <v>182</v>
      </c>
      <c r="E5" s="2079" t="s">
        <v>183</v>
      </c>
      <c r="F5" s="2073" t="s">
        <v>184</v>
      </c>
      <c r="G5" s="2073" t="s">
        <v>185</v>
      </c>
      <c r="H5" s="2073" t="s">
        <v>186</v>
      </c>
      <c r="I5" s="2081" t="s">
        <v>49</v>
      </c>
      <c r="J5" s="2082"/>
      <c r="K5" s="2082"/>
      <c r="L5" s="2082"/>
      <c r="M5" s="2082"/>
      <c r="N5" s="2083"/>
    </row>
    <row r="6" spans="1:14" ht="15.75" thickBot="1" x14ac:dyDescent="0.3">
      <c r="A6" s="2074"/>
      <c r="B6" s="2074"/>
      <c r="C6" s="2077"/>
      <c r="D6" s="2077"/>
      <c r="E6" s="2080"/>
      <c r="F6" s="2075"/>
      <c r="G6" s="2075"/>
      <c r="H6" s="2075"/>
      <c r="I6" s="2084"/>
      <c r="J6" s="2085"/>
      <c r="K6" s="2085"/>
      <c r="L6" s="2085"/>
      <c r="M6" s="2085"/>
      <c r="N6" s="2086"/>
    </row>
    <row r="7" spans="1:14" ht="51.75" thickBot="1" x14ac:dyDescent="0.3">
      <c r="A7" s="2075"/>
      <c r="B7" s="2075"/>
      <c r="C7" s="2078"/>
      <c r="D7" s="2078"/>
      <c r="E7" s="264" t="s">
        <v>50</v>
      </c>
      <c r="F7" s="265" t="s">
        <v>51</v>
      </c>
      <c r="G7" s="265" t="s">
        <v>52</v>
      </c>
      <c r="H7" s="265" t="s">
        <v>53</v>
      </c>
      <c r="I7" s="265" t="s">
        <v>54</v>
      </c>
      <c r="J7" s="265" t="s">
        <v>187</v>
      </c>
      <c r="K7" s="265" t="s">
        <v>188</v>
      </c>
      <c r="L7" s="265" t="s">
        <v>59</v>
      </c>
      <c r="M7" s="264" t="s">
        <v>189</v>
      </c>
      <c r="N7" s="264" t="s">
        <v>190</v>
      </c>
    </row>
    <row r="8" spans="1:14" s="269" customFormat="1" ht="18.75" customHeight="1" x14ac:dyDescent="0.3">
      <c r="A8" s="266">
        <v>240906003</v>
      </c>
      <c r="B8" s="2072" t="s">
        <v>485</v>
      </c>
      <c r="C8" s="2072"/>
      <c r="D8" s="2072"/>
      <c r="E8" s="2072"/>
      <c r="F8" s="2072"/>
      <c r="G8" s="2072"/>
      <c r="H8" s="2072"/>
      <c r="I8" s="2072"/>
      <c r="J8" s="2072"/>
      <c r="K8" s="267"/>
      <c r="L8" s="267"/>
      <c r="M8" s="268"/>
      <c r="N8" s="268"/>
    </row>
    <row r="9" spans="1:14" ht="72" customHeight="1" x14ac:dyDescent="0.25">
      <c r="A9" s="270" t="s">
        <v>486</v>
      </c>
      <c r="B9" s="271" t="s">
        <v>487</v>
      </c>
      <c r="C9" s="272" t="s">
        <v>488</v>
      </c>
      <c r="D9" s="516">
        <v>222</v>
      </c>
      <c r="E9" s="514" t="s">
        <v>74</v>
      </c>
      <c r="F9" s="514" t="s">
        <v>74</v>
      </c>
      <c r="G9" s="514" t="s">
        <v>65</v>
      </c>
      <c r="H9" s="273" t="s">
        <v>489</v>
      </c>
      <c r="I9" s="274" t="s">
        <v>8</v>
      </c>
      <c r="J9" s="274" t="s">
        <v>8</v>
      </c>
      <c r="K9" s="274" t="s">
        <v>9</v>
      </c>
      <c r="L9" s="274" t="s">
        <v>9</v>
      </c>
      <c r="M9" s="274" t="s">
        <v>9</v>
      </c>
      <c r="N9" s="274" t="s">
        <v>15</v>
      </c>
    </row>
    <row r="10" spans="1:14" ht="44.25" customHeight="1" x14ac:dyDescent="0.25">
      <c r="A10" s="270" t="s">
        <v>486</v>
      </c>
      <c r="B10" s="271" t="s">
        <v>487</v>
      </c>
      <c r="C10" s="272" t="s">
        <v>488</v>
      </c>
      <c r="D10" s="275">
        <v>46</v>
      </c>
      <c r="E10" s="514" t="s">
        <v>74</v>
      </c>
      <c r="F10" s="514" t="s">
        <v>74</v>
      </c>
      <c r="G10" s="514" t="s">
        <v>65</v>
      </c>
      <c r="H10" s="273" t="s">
        <v>489</v>
      </c>
      <c r="I10" s="274" t="s">
        <v>8</v>
      </c>
      <c r="J10" s="274" t="s">
        <v>8</v>
      </c>
      <c r="K10" s="274" t="s">
        <v>9</v>
      </c>
      <c r="L10" s="274" t="s">
        <v>9</v>
      </c>
      <c r="M10" s="274" t="s">
        <v>9</v>
      </c>
      <c r="N10" s="274" t="s">
        <v>15</v>
      </c>
    </row>
    <row r="11" spans="1:14" ht="45.75" customHeight="1" x14ac:dyDescent="0.25">
      <c r="A11" s="270" t="s">
        <v>486</v>
      </c>
      <c r="B11" s="271" t="s">
        <v>487</v>
      </c>
      <c r="C11" s="272" t="s">
        <v>488</v>
      </c>
      <c r="D11" s="275">
        <v>4</v>
      </c>
      <c r="E11" s="514" t="s">
        <v>74</v>
      </c>
      <c r="F11" s="514" t="s">
        <v>74</v>
      </c>
      <c r="G11" s="514" t="s">
        <v>65</v>
      </c>
      <c r="H11" s="273" t="s">
        <v>489</v>
      </c>
      <c r="I11" s="274" t="s">
        <v>6</v>
      </c>
      <c r="J11" s="274" t="s">
        <v>6</v>
      </c>
      <c r="K11" s="274" t="s">
        <v>7</v>
      </c>
      <c r="L11" s="274" t="s">
        <v>7</v>
      </c>
      <c r="M11" s="274" t="s">
        <v>7</v>
      </c>
      <c r="N11" s="274" t="s">
        <v>9</v>
      </c>
    </row>
    <row r="12" spans="1:14" ht="44.25" customHeight="1" x14ac:dyDescent="0.25">
      <c r="A12" s="270" t="s">
        <v>486</v>
      </c>
      <c r="B12" s="271" t="s">
        <v>487</v>
      </c>
      <c r="C12" s="272" t="s">
        <v>488</v>
      </c>
      <c r="D12" s="275">
        <v>50</v>
      </c>
      <c r="E12" s="514" t="s">
        <v>74</v>
      </c>
      <c r="F12" s="514" t="s">
        <v>74</v>
      </c>
      <c r="G12" s="514" t="s">
        <v>65</v>
      </c>
      <c r="H12" s="273" t="s">
        <v>489</v>
      </c>
      <c r="I12" s="274" t="s">
        <v>5</v>
      </c>
      <c r="J12" s="274" t="s">
        <v>6</v>
      </c>
      <c r="K12" s="274" t="s">
        <v>6</v>
      </c>
      <c r="L12" s="274" t="s">
        <v>6</v>
      </c>
      <c r="M12" s="274" t="s">
        <v>6</v>
      </c>
      <c r="N12" s="274" t="s">
        <v>15</v>
      </c>
    </row>
    <row r="13" spans="1:14" ht="45" x14ac:dyDescent="0.25">
      <c r="A13" s="270" t="s">
        <v>490</v>
      </c>
      <c r="B13" s="276" t="s">
        <v>491</v>
      </c>
      <c r="C13" s="272" t="s">
        <v>488</v>
      </c>
      <c r="D13" s="277">
        <v>240</v>
      </c>
      <c r="E13" s="514" t="s">
        <v>74</v>
      </c>
      <c r="F13" s="514" t="s">
        <v>74</v>
      </c>
      <c r="G13" s="514" t="s">
        <v>74</v>
      </c>
      <c r="H13" s="278" t="s">
        <v>492</v>
      </c>
      <c r="I13" s="279" t="s">
        <v>4</v>
      </c>
      <c r="J13" s="279" t="s">
        <v>4</v>
      </c>
      <c r="K13" s="279" t="s">
        <v>5</v>
      </c>
      <c r="L13" s="279" t="s">
        <v>5</v>
      </c>
      <c r="M13" s="279" t="s">
        <v>5</v>
      </c>
      <c r="N13" s="279" t="s">
        <v>5</v>
      </c>
    </row>
    <row r="14" spans="1:14" ht="75.75" thickBot="1" x14ac:dyDescent="0.3">
      <c r="A14" s="270" t="s">
        <v>493</v>
      </c>
      <c r="B14" s="276" t="s">
        <v>494</v>
      </c>
      <c r="C14" s="272" t="s">
        <v>488</v>
      </c>
      <c r="D14" s="280">
        <v>4</v>
      </c>
      <c r="E14" s="514" t="s">
        <v>74</v>
      </c>
      <c r="F14" s="514" t="s">
        <v>74</v>
      </c>
      <c r="G14" s="514" t="s">
        <v>65</v>
      </c>
      <c r="H14" s="278" t="s">
        <v>495</v>
      </c>
      <c r="I14" s="279" t="s">
        <v>4</v>
      </c>
      <c r="J14" s="279" t="s">
        <v>5</v>
      </c>
      <c r="K14" s="279" t="s">
        <v>5</v>
      </c>
      <c r="L14" s="279" t="s">
        <v>7</v>
      </c>
      <c r="M14" s="279" t="s">
        <v>6</v>
      </c>
      <c r="N14" s="281" t="s">
        <v>9</v>
      </c>
    </row>
    <row r="15" spans="1:14" ht="75.75" thickBot="1" x14ac:dyDescent="0.3">
      <c r="A15" s="270" t="s">
        <v>493</v>
      </c>
      <c r="B15" s="282" t="s">
        <v>496</v>
      </c>
      <c r="C15" s="272" t="s">
        <v>488</v>
      </c>
      <c r="D15" s="280">
        <v>22</v>
      </c>
      <c r="E15" s="514" t="s">
        <v>74</v>
      </c>
      <c r="F15" s="514" t="s">
        <v>74</v>
      </c>
      <c r="G15" s="514" t="s">
        <v>65</v>
      </c>
      <c r="H15" s="278" t="s">
        <v>497</v>
      </c>
      <c r="I15" s="279" t="s">
        <v>4</v>
      </c>
      <c r="J15" s="279" t="s">
        <v>5</v>
      </c>
      <c r="K15" s="279" t="s">
        <v>5</v>
      </c>
      <c r="L15" s="279" t="s">
        <v>7</v>
      </c>
      <c r="M15" s="279" t="s">
        <v>6</v>
      </c>
      <c r="N15" s="281" t="s">
        <v>9</v>
      </c>
    </row>
    <row r="16" spans="1:14" ht="75.75" thickBot="1" x14ac:dyDescent="0.3">
      <c r="A16" s="270" t="s">
        <v>493</v>
      </c>
      <c r="B16" s="282" t="s">
        <v>498</v>
      </c>
      <c r="C16" s="272" t="s">
        <v>488</v>
      </c>
      <c r="D16" s="280">
        <v>24</v>
      </c>
      <c r="E16" s="514" t="s">
        <v>74</v>
      </c>
      <c r="F16" s="514" t="s">
        <v>74</v>
      </c>
      <c r="G16" s="514" t="s">
        <v>65</v>
      </c>
      <c r="H16" s="278" t="s">
        <v>499</v>
      </c>
      <c r="I16" s="279" t="s">
        <v>4</v>
      </c>
      <c r="J16" s="279" t="s">
        <v>5</v>
      </c>
      <c r="K16" s="279" t="s">
        <v>5</v>
      </c>
      <c r="L16" s="279" t="s">
        <v>7</v>
      </c>
      <c r="M16" s="279" t="s">
        <v>6</v>
      </c>
      <c r="N16" s="281" t="s">
        <v>9</v>
      </c>
    </row>
    <row r="17" spans="1:14" ht="64.5" customHeight="1" thickBot="1" x14ac:dyDescent="0.3">
      <c r="A17" s="270" t="s">
        <v>500</v>
      </c>
      <c r="B17" s="271" t="s">
        <v>501</v>
      </c>
      <c r="C17" s="272" t="s">
        <v>488</v>
      </c>
      <c r="D17" s="275">
        <v>50</v>
      </c>
      <c r="E17" s="514" t="s">
        <v>74</v>
      </c>
      <c r="F17" s="514" t="s">
        <v>74</v>
      </c>
      <c r="G17" s="514" t="s">
        <v>65</v>
      </c>
      <c r="H17" s="283"/>
      <c r="I17" s="284" t="s">
        <v>5</v>
      </c>
      <c r="J17" s="284" t="s">
        <v>5</v>
      </c>
      <c r="K17" s="284" t="s">
        <v>6</v>
      </c>
      <c r="L17" s="284" t="s">
        <v>6</v>
      </c>
      <c r="M17" s="284" t="s">
        <v>6</v>
      </c>
      <c r="N17" s="285" t="s">
        <v>15</v>
      </c>
    </row>
    <row r="18" spans="1:14" ht="63" customHeight="1" thickBot="1" x14ac:dyDescent="0.3">
      <c r="A18" s="270" t="s">
        <v>502</v>
      </c>
      <c r="B18" s="271" t="s">
        <v>503</v>
      </c>
      <c r="C18" s="272" t="s">
        <v>488</v>
      </c>
      <c r="D18" s="277">
        <v>50</v>
      </c>
      <c r="E18" s="514" t="s">
        <v>74</v>
      </c>
      <c r="F18" s="514" t="s">
        <v>74</v>
      </c>
      <c r="G18" s="514" t="s">
        <v>65</v>
      </c>
      <c r="H18" s="283"/>
      <c r="I18" s="284" t="s">
        <v>5</v>
      </c>
      <c r="J18" s="284" t="s">
        <v>5</v>
      </c>
      <c r="K18" s="284" t="s">
        <v>6</v>
      </c>
      <c r="L18" s="284" t="s">
        <v>6</v>
      </c>
      <c r="M18" s="284" t="s">
        <v>6</v>
      </c>
      <c r="N18" s="285" t="s">
        <v>15</v>
      </c>
    </row>
    <row r="19" spans="1:14" ht="53.25" customHeight="1" thickBot="1" x14ac:dyDescent="0.3">
      <c r="A19" s="270" t="s">
        <v>504</v>
      </c>
      <c r="B19" s="271" t="s">
        <v>505</v>
      </c>
      <c r="C19" s="272" t="s">
        <v>488</v>
      </c>
      <c r="D19" s="280">
        <v>96</v>
      </c>
      <c r="E19" s="514" t="s">
        <v>74</v>
      </c>
      <c r="F19" s="514" t="s">
        <v>74</v>
      </c>
      <c r="G19" s="514" t="s">
        <v>65</v>
      </c>
      <c r="H19" s="273" t="s">
        <v>489</v>
      </c>
      <c r="I19" s="286" t="s">
        <v>6</v>
      </c>
      <c r="J19" s="286" t="s">
        <v>7</v>
      </c>
      <c r="K19" s="286" t="s">
        <v>8</v>
      </c>
      <c r="L19" s="286" t="s">
        <v>8</v>
      </c>
      <c r="M19" s="286" t="s">
        <v>8</v>
      </c>
      <c r="N19" s="287" t="s">
        <v>9</v>
      </c>
    </row>
    <row r="20" spans="1:14" ht="39" customHeight="1" thickBot="1" x14ac:dyDescent="0.3">
      <c r="A20" s="270" t="s">
        <v>506</v>
      </c>
      <c r="B20" s="271" t="s">
        <v>507</v>
      </c>
      <c r="C20" s="272" t="s">
        <v>488</v>
      </c>
      <c r="D20" s="280">
        <v>15</v>
      </c>
      <c r="E20" s="514" t="s">
        <v>74</v>
      </c>
      <c r="F20" s="514" t="s">
        <v>74</v>
      </c>
      <c r="G20" s="514" t="s">
        <v>65</v>
      </c>
      <c r="H20" s="273" t="s">
        <v>489</v>
      </c>
      <c r="I20" s="286" t="s">
        <v>6</v>
      </c>
      <c r="J20" s="286" t="s">
        <v>7</v>
      </c>
      <c r="K20" s="286" t="s">
        <v>8</v>
      </c>
      <c r="L20" s="286" t="s">
        <v>8</v>
      </c>
      <c r="M20" s="286" t="s">
        <v>8</v>
      </c>
      <c r="N20" s="287" t="s">
        <v>9</v>
      </c>
    </row>
    <row r="21" spans="1:14" ht="48.75" customHeight="1" thickBot="1" x14ac:dyDescent="0.3">
      <c r="A21" s="270" t="s">
        <v>508</v>
      </c>
      <c r="B21" s="271" t="s">
        <v>509</v>
      </c>
      <c r="C21" s="272" t="s">
        <v>488</v>
      </c>
      <c r="D21" s="280">
        <v>9</v>
      </c>
      <c r="E21" s="514" t="s">
        <v>74</v>
      </c>
      <c r="F21" s="514" t="s">
        <v>74</v>
      </c>
      <c r="G21" s="514" t="s">
        <v>65</v>
      </c>
      <c r="H21" s="283"/>
      <c r="I21" s="279" t="s">
        <v>5</v>
      </c>
      <c r="J21" s="279" t="s">
        <v>5</v>
      </c>
      <c r="K21" s="286" t="s">
        <v>6</v>
      </c>
      <c r="L21" s="286" t="s">
        <v>6</v>
      </c>
      <c r="M21" s="286" t="s">
        <v>6</v>
      </c>
      <c r="N21" s="287" t="s">
        <v>15</v>
      </c>
    </row>
    <row r="86" spans="5:5" x14ac:dyDescent="0.25">
      <c r="E86" s="515">
        <v>61600000</v>
      </c>
    </row>
  </sheetData>
  <mergeCells count="11">
    <mergeCell ref="B8:J8"/>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86"/>
  <sheetViews>
    <sheetView view="pageBreakPreview" zoomScaleNormal="100" zoomScaleSheetLayoutView="100" workbookViewId="0">
      <pane xSplit="2" ySplit="4" topLeftCell="C7" activePane="bottomRight" state="frozen"/>
      <selection pane="topRight" activeCell="C1" sqref="C1"/>
      <selection pane="bottomLeft" activeCell="A5" sqref="A5"/>
      <selection pane="bottomRight" activeCell="E9" sqref="E9"/>
    </sheetView>
  </sheetViews>
  <sheetFormatPr baseColWidth="10" defaultRowHeight="14.25" x14ac:dyDescent="0.2"/>
  <cols>
    <col min="1" max="1" width="6" style="36" customWidth="1"/>
    <col min="2" max="2" width="26.42578125" style="37" customWidth="1"/>
    <col min="3" max="3" width="53.42578125" style="87" customWidth="1"/>
    <col min="4" max="4" width="18" style="37" customWidth="1"/>
    <col min="5" max="5" width="26.42578125" style="37" bestFit="1" customWidth="1"/>
    <col min="6" max="6" width="37" style="87" customWidth="1"/>
    <col min="7" max="7" width="35.140625" style="37" customWidth="1"/>
    <col min="8" max="8" width="25" style="37" customWidth="1"/>
    <col min="9" max="9" width="29.7109375" style="37" customWidth="1"/>
    <col min="10" max="10" width="28.85546875" style="37" customWidth="1"/>
    <col min="11" max="11" width="25.28515625" style="37" bestFit="1" customWidth="1"/>
    <col min="12" max="12" width="20.5703125" style="37" customWidth="1"/>
    <col min="13" max="13" width="18.140625" style="37" customWidth="1"/>
    <col min="14" max="14" width="18.140625" style="37" hidden="1" customWidth="1"/>
    <col min="15" max="15" width="18.140625" style="37" customWidth="1"/>
    <col min="16" max="16" width="19.7109375" style="37" customWidth="1"/>
    <col min="17" max="17" width="22.5703125" style="37" bestFit="1" customWidth="1"/>
    <col min="18" max="18" width="20.5703125" style="37" bestFit="1" customWidth="1"/>
    <col min="19" max="16384" width="11.42578125" style="37"/>
  </cols>
  <sheetData>
    <row r="1" spans="1:16" ht="78.75" customHeight="1" x14ac:dyDescent="0.2">
      <c r="B1" s="1794" t="s">
        <v>40</v>
      </c>
      <c r="C1" s="1795"/>
      <c r="D1" s="1795"/>
      <c r="E1" s="1795"/>
      <c r="F1" s="1795"/>
      <c r="G1" s="1795"/>
      <c r="H1" s="1795"/>
      <c r="I1" s="1795"/>
      <c r="J1" s="1795"/>
      <c r="K1" s="1795"/>
      <c r="L1" s="1795"/>
      <c r="M1" s="1795"/>
      <c r="N1" s="1795"/>
      <c r="O1" s="1795"/>
      <c r="P1" s="1795"/>
    </row>
    <row r="2" spans="1:16" ht="15" thickBot="1" x14ac:dyDescent="0.25">
      <c r="B2" s="38"/>
      <c r="C2" s="39"/>
      <c r="D2" s="38"/>
      <c r="E2" s="38"/>
      <c r="F2" s="39"/>
      <c r="G2" s="38"/>
      <c r="H2" s="38"/>
      <c r="I2" s="38"/>
      <c r="J2" s="38"/>
      <c r="K2" s="38"/>
      <c r="L2" s="38"/>
      <c r="M2" s="38"/>
      <c r="N2" s="38"/>
      <c r="O2" s="38"/>
      <c r="P2" s="38"/>
    </row>
    <row r="3" spans="1:16" ht="39.75" customHeight="1" thickBot="1" x14ac:dyDescent="0.25">
      <c r="B3" s="2090" t="s">
        <v>41</v>
      </c>
      <c r="C3" s="2090" t="s">
        <v>42</v>
      </c>
      <c r="D3" s="2090" t="s">
        <v>43</v>
      </c>
      <c r="E3" s="2090" t="s">
        <v>44</v>
      </c>
      <c r="F3" s="40" t="s">
        <v>45</v>
      </c>
      <c r="G3" s="41" t="s">
        <v>46</v>
      </c>
      <c r="H3" s="42" t="s">
        <v>47</v>
      </c>
      <c r="I3" s="42" t="s">
        <v>48</v>
      </c>
      <c r="J3" s="2092" t="s">
        <v>49</v>
      </c>
      <c r="K3" s="2093"/>
      <c r="L3" s="2093"/>
      <c r="M3" s="2093"/>
      <c r="N3" s="2093"/>
      <c r="O3" s="2093"/>
      <c r="P3" s="2094"/>
    </row>
    <row r="4" spans="1:16" ht="51.75" thickBot="1" x14ac:dyDescent="0.25">
      <c r="B4" s="2091"/>
      <c r="C4" s="2091"/>
      <c r="D4" s="2091"/>
      <c r="E4" s="2091"/>
      <c r="F4" s="43" t="s">
        <v>50</v>
      </c>
      <c r="G4" s="41" t="s">
        <v>51</v>
      </c>
      <c r="H4" s="41" t="s">
        <v>52</v>
      </c>
      <c r="I4" s="41" t="s">
        <v>53</v>
      </c>
      <c r="J4" s="44" t="s">
        <v>54</v>
      </c>
      <c r="K4" s="45" t="s">
        <v>55</v>
      </c>
      <c r="L4" s="45" t="s">
        <v>56</v>
      </c>
      <c r="M4" s="46" t="s">
        <v>57</v>
      </c>
      <c r="N4" s="47" t="s">
        <v>58</v>
      </c>
      <c r="O4" s="45" t="s">
        <v>59</v>
      </c>
      <c r="P4" s="47" t="s">
        <v>60</v>
      </c>
    </row>
    <row r="5" spans="1:16" s="57" customFormat="1" ht="75" x14ac:dyDescent="0.2">
      <c r="A5" s="48">
        <v>4</v>
      </c>
      <c r="B5" s="49" t="s">
        <v>61</v>
      </c>
      <c r="C5" s="50" t="s">
        <v>62</v>
      </c>
      <c r="D5" s="51" t="s">
        <v>63</v>
      </c>
      <c r="E5" s="52">
        <v>6072000000</v>
      </c>
      <c r="F5" s="49"/>
      <c r="G5" s="50" t="s">
        <v>64</v>
      </c>
      <c r="H5" s="53" t="s">
        <v>65</v>
      </c>
      <c r="I5" s="2087" t="s">
        <v>66</v>
      </c>
      <c r="J5" s="54">
        <f>+K5-15</f>
        <v>43105</v>
      </c>
      <c r="K5" s="55">
        <v>43120</v>
      </c>
      <c r="L5" s="55">
        <f>+K5+60</f>
        <v>43180</v>
      </c>
      <c r="M5" s="55">
        <f>+L5+30</f>
        <v>43210</v>
      </c>
      <c r="N5" s="51">
        <v>6</v>
      </c>
      <c r="O5" s="55">
        <f>+M5+60</f>
        <v>43270</v>
      </c>
      <c r="P5" s="56">
        <f>+M5+N5*30</f>
        <v>43390</v>
      </c>
    </row>
    <row r="6" spans="1:16" s="57" customFormat="1" ht="75" x14ac:dyDescent="0.2">
      <c r="A6" s="48">
        <v>4</v>
      </c>
      <c r="B6" s="58" t="s">
        <v>61</v>
      </c>
      <c r="C6" s="59" t="s">
        <v>67</v>
      </c>
      <c r="D6" s="60" t="s">
        <v>63</v>
      </c>
      <c r="E6" s="61">
        <v>528000000</v>
      </c>
      <c r="F6" s="58"/>
      <c r="G6" s="59" t="s">
        <v>64</v>
      </c>
      <c r="H6" s="62" t="s">
        <v>65</v>
      </c>
      <c r="I6" s="2088"/>
      <c r="J6" s="63">
        <f t="shared" ref="J6:J84" si="0">+K6-15</f>
        <v>43105</v>
      </c>
      <c r="K6" s="64">
        <v>43120</v>
      </c>
      <c r="L6" s="64">
        <f>+K6+60</f>
        <v>43180</v>
      </c>
      <c r="M6" s="64">
        <f t="shared" ref="M6:M84" si="1">+L6+30</f>
        <v>43210</v>
      </c>
      <c r="N6" s="65">
        <v>6</v>
      </c>
      <c r="O6" s="64">
        <f>+M6+60</f>
        <v>43270</v>
      </c>
      <c r="P6" s="66">
        <f>+M6+N6*30</f>
        <v>43390</v>
      </c>
    </row>
    <row r="7" spans="1:16" s="57" customFormat="1" ht="75" x14ac:dyDescent="0.2">
      <c r="A7" s="48">
        <v>4</v>
      </c>
      <c r="B7" s="58" t="s">
        <v>61</v>
      </c>
      <c r="C7" s="59" t="s">
        <v>68</v>
      </c>
      <c r="D7" s="60" t="s">
        <v>69</v>
      </c>
      <c r="E7" s="61">
        <v>1380000000</v>
      </c>
      <c r="F7" s="58"/>
      <c r="G7" s="59" t="s">
        <v>64</v>
      </c>
      <c r="H7" s="62" t="s">
        <v>65</v>
      </c>
      <c r="I7" s="2088"/>
      <c r="J7" s="63">
        <f t="shared" si="0"/>
        <v>43105</v>
      </c>
      <c r="K7" s="64">
        <v>43120</v>
      </c>
      <c r="L7" s="64">
        <f t="shared" ref="L7:L84" si="2">+K7+60</f>
        <v>43180</v>
      </c>
      <c r="M7" s="64">
        <f t="shared" si="1"/>
        <v>43210</v>
      </c>
      <c r="N7" s="65">
        <v>6</v>
      </c>
      <c r="O7" s="64">
        <f>+M7+60</f>
        <v>43270</v>
      </c>
      <c r="P7" s="66">
        <f>+M7+N7*30</f>
        <v>43390</v>
      </c>
    </row>
    <row r="8" spans="1:16" s="57" customFormat="1" ht="75" x14ac:dyDescent="0.2">
      <c r="A8" s="48">
        <v>4</v>
      </c>
      <c r="B8" s="58" t="s">
        <v>61</v>
      </c>
      <c r="C8" s="59" t="s">
        <v>70</v>
      </c>
      <c r="D8" s="67" t="s">
        <v>69</v>
      </c>
      <c r="E8" s="68">
        <v>120000000</v>
      </c>
      <c r="F8" s="69"/>
      <c r="G8" s="59" t="s">
        <v>64</v>
      </c>
      <c r="H8" s="62" t="s">
        <v>65</v>
      </c>
      <c r="I8" s="2088"/>
      <c r="J8" s="63">
        <f t="shared" si="0"/>
        <v>43105</v>
      </c>
      <c r="K8" s="64">
        <v>43120</v>
      </c>
      <c r="L8" s="64">
        <f t="shared" si="2"/>
        <v>43180</v>
      </c>
      <c r="M8" s="64">
        <f t="shared" si="1"/>
        <v>43210</v>
      </c>
      <c r="N8" s="65">
        <v>6</v>
      </c>
      <c r="O8" s="64">
        <f>+M8+60</f>
        <v>43270</v>
      </c>
      <c r="P8" s="66">
        <f>+M8+N8*30</f>
        <v>43390</v>
      </c>
    </row>
    <row r="9" spans="1:16" s="57" customFormat="1" ht="75" x14ac:dyDescent="0.2">
      <c r="A9" s="48">
        <v>4</v>
      </c>
      <c r="B9" s="58" t="s">
        <v>61</v>
      </c>
      <c r="C9" s="59" t="s">
        <v>71</v>
      </c>
      <c r="D9" s="67" t="s">
        <v>72</v>
      </c>
      <c r="E9" s="70">
        <v>25000000000</v>
      </c>
      <c r="F9" s="69" t="s">
        <v>73</v>
      </c>
      <c r="G9" s="59" t="s">
        <v>64</v>
      </c>
      <c r="H9" s="62" t="s">
        <v>74</v>
      </c>
      <c r="I9" s="2088"/>
      <c r="J9" s="63"/>
      <c r="K9" s="64"/>
      <c r="L9" s="64"/>
      <c r="M9" s="64">
        <v>43101</v>
      </c>
      <c r="N9" s="65"/>
      <c r="O9" s="64"/>
      <c r="P9" s="66">
        <v>43312</v>
      </c>
    </row>
    <row r="10" spans="1:16" s="57" customFormat="1" ht="90" x14ac:dyDescent="0.2">
      <c r="A10" s="48">
        <v>4</v>
      </c>
      <c r="B10" s="58" t="s">
        <v>61</v>
      </c>
      <c r="C10" s="59" t="s">
        <v>75</v>
      </c>
      <c r="D10" s="67" t="s">
        <v>72</v>
      </c>
      <c r="E10" s="70">
        <v>909987008</v>
      </c>
      <c r="F10" s="69" t="s">
        <v>73</v>
      </c>
      <c r="G10" s="59" t="s">
        <v>64</v>
      </c>
      <c r="H10" s="62" t="s">
        <v>74</v>
      </c>
      <c r="I10" s="2088"/>
      <c r="J10" s="63"/>
      <c r="K10" s="64"/>
      <c r="L10" s="64"/>
      <c r="M10" s="64">
        <v>43101</v>
      </c>
      <c r="N10" s="65"/>
      <c r="O10" s="64"/>
      <c r="P10" s="66">
        <v>43312</v>
      </c>
    </row>
    <row r="11" spans="1:16" s="57" customFormat="1" ht="75" x14ac:dyDescent="0.2">
      <c r="A11" s="48">
        <v>4</v>
      </c>
      <c r="B11" s="58" t="s">
        <v>61</v>
      </c>
      <c r="C11" s="59" t="s">
        <v>76</v>
      </c>
      <c r="D11" s="67" t="s">
        <v>77</v>
      </c>
      <c r="E11" s="70">
        <v>8725090000</v>
      </c>
      <c r="F11" s="69" t="s">
        <v>78</v>
      </c>
      <c r="G11" s="59"/>
      <c r="H11" s="62" t="s">
        <v>74</v>
      </c>
      <c r="I11" s="2088"/>
      <c r="J11" s="63"/>
      <c r="K11" s="64"/>
      <c r="L11" s="64"/>
      <c r="M11" s="64">
        <v>43101</v>
      </c>
      <c r="N11" s="65"/>
      <c r="O11" s="64"/>
      <c r="P11" s="66">
        <v>43465</v>
      </c>
    </row>
    <row r="12" spans="1:16" s="57" customFormat="1" ht="75" x14ac:dyDescent="0.2">
      <c r="A12" s="48">
        <v>4</v>
      </c>
      <c r="B12" s="58" t="s">
        <v>61</v>
      </c>
      <c r="C12" s="59" t="s">
        <v>79</v>
      </c>
      <c r="D12" s="60" t="s">
        <v>80</v>
      </c>
      <c r="E12" s="70">
        <v>47065608623</v>
      </c>
      <c r="F12" s="69" t="s">
        <v>81</v>
      </c>
      <c r="G12" s="59"/>
      <c r="H12" s="62" t="s">
        <v>74</v>
      </c>
      <c r="I12" s="2088"/>
      <c r="J12" s="63"/>
      <c r="K12" s="64"/>
      <c r="L12" s="64"/>
      <c r="M12" s="64">
        <v>43101</v>
      </c>
      <c r="N12" s="64"/>
      <c r="O12" s="64"/>
      <c r="P12" s="66">
        <v>43465</v>
      </c>
    </row>
    <row r="13" spans="1:16" s="57" customFormat="1" ht="75" x14ac:dyDescent="0.2">
      <c r="A13" s="48">
        <v>4</v>
      </c>
      <c r="B13" s="58" t="s">
        <v>61</v>
      </c>
      <c r="C13" s="59" t="s">
        <v>82</v>
      </c>
      <c r="D13" s="67" t="s">
        <v>83</v>
      </c>
      <c r="E13" s="71">
        <v>20616860624</v>
      </c>
      <c r="F13" s="69" t="s">
        <v>84</v>
      </c>
      <c r="G13" s="59" t="s">
        <v>64</v>
      </c>
      <c r="H13" s="62" t="s">
        <v>74</v>
      </c>
      <c r="I13" s="2088"/>
      <c r="J13" s="63"/>
      <c r="K13" s="64"/>
      <c r="L13" s="64"/>
      <c r="M13" s="64">
        <v>43101</v>
      </c>
      <c r="N13" s="64"/>
      <c r="O13" s="64"/>
      <c r="P13" s="66">
        <v>43312</v>
      </c>
    </row>
    <row r="14" spans="1:16" s="57" customFormat="1" ht="120" x14ac:dyDescent="0.2">
      <c r="A14" s="48">
        <v>4</v>
      </c>
      <c r="B14" s="58" t="s">
        <v>61</v>
      </c>
      <c r="C14" s="59" t="s">
        <v>85</v>
      </c>
      <c r="D14" s="67" t="s">
        <v>83</v>
      </c>
      <c r="E14" s="71">
        <v>2383139376</v>
      </c>
      <c r="F14" s="69"/>
      <c r="G14" s="59"/>
      <c r="H14" s="62"/>
      <c r="I14" s="2088"/>
      <c r="J14" s="63"/>
      <c r="K14" s="64"/>
      <c r="L14" s="64"/>
      <c r="M14" s="64">
        <v>43101</v>
      </c>
      <c r="N14" s="64"/>
      <c r="O14" s="64"/>
      <c r="P14" s="66">
        <v>43312</v>
      </c>
    </row>
    <row r="15" spans="1:16" s="57" customFormat="1" ht="105" x14ac:dyDescent="0.2">
      <c r="A15" s="48">
        <v>4</v>
      </c>
      <c r="B15" s="58" t="s">
        <v>61</v>
      </c>
      <c r="C15" s="59" t="s">
        <v>86</v>
      </c>
      <c r="D15" s="67" t="s">
        <v>87</v>
      </c>
      <c r="E15" s="71">
        <v>14353860609</v>
      </c>
      <c r="F15" s="69" t="s">
        <v>84</v>
      </c>
      <c r="G15" s="59"/>
      <c r="H15" s="62" t="s">
        <v>74</v>
      </c>
      <c r="I15" s="2088"/>
      <c r="J15" s="63"/>
      <c r="K15" s="64"/>
      <c r="L15" s="64"/>
      <c r="M15" s="64">
        <v>43101</v>
      </c>
      <c r="N15" s="64"/>
      <c r="O15" s="64"/>
      <c r="P15" s="66">
        <v>43312</v>
      </c>
    </row>
    <row r="16" spans="1:16" s="57" customFormat="1" ht="120" x14ac:dyDescent="0.2">
      <c r="A16" s="48">
        <v>4</v>
      </c>
      <c r="B16" s="58" t="s">
        <v>61</v>
      </c>
      <c r="C16" s="59" t="s">
        <v>88</v>
      </c>
      <c r="D16" s="67" t="s">
        <v>87</v>
      </c>
      <c r="E16" s="71">
        <v>1116139391</v>
      </c>
      <c r="F16" s="69"/>
      <c r="G16" s="59"/>
      <c r="H16" s="62"/>
      <c r="I16" s="2088"/>
      <c r="J16" s="63"/>
      <c r="K16" s="64"/>
      <c r="L16" s="64"/>
      <c r="M16" s="64">
        <v>43101</v>
      </c>
      <c r="N16" s="64"/>
      <c r="O16" s="64"/>
      <c r="P16" s="66">
        <v>43312</v>
      </c>
    </row>
    <row r="17" spans="1:16" s="57" customFormat="1" ht="75" x14ac:dyDescent="0.2">
      <c r="A17" s="48">
        <v>4</v>
      </c>
      <c r="B17" s="58" t="s">
        <v>61</v>
      </c>
      <c r="C17" s="59" t="s">
        <v>89</v>
      </c>
      <c r="D17" s="67" t="s">
        <v>72</v>
      </c>
      <c r="E17" s="70">
        <v>13800000000</v>
      </c>
      <c r="F17" s="69"/>
      <c r="G17" s="59" t="s">
        <v>64</v>
      </c>
      <c r="H17" s="62" t="s">
        <v>65</v>
      </c>
      <c r="I17" s="2088"/>
      <c r="J17" s="63">
        <f t="shared" si="0"/>
        <v>43176</v>
      </c>
      <c r="K17" s="64">
        <v>43191</v>
      </c>
      <c r="L17" s="64">
        <f t="shared" si="2"/>
        <v>43251</v>
      </c>
      <c r="M17" s="64">
        <f t="shared" si="1"/>
        <v>43281</v>
      </c>
      <c r="N17" s="65">
        <v>6</v>
      </c>
      <c r="O17" s="64">
        <f t="shared" ref="O17:O80" si="3">+M17+60</f>
        <v>43341</v>
      </c>
      <c r="P17" s="66">
        <f t="shared" ref="P17:P80" si="4">+M17+N17*30</f>
        <v>43461</v>
      </c>
    </row>
    <row r="18" spans="1:16" s="57" customFormat="1" ht="75" x14ac:dyDescent="0.2">
      <c r="A18" s="48">
        <v>4</v>
      </c>
      <c r="B18" s="58" t="s">
        <v>61</v>
      </c>
      <c r="C18" s="59" t="s">
        <v>90</v>
      </c>
      <c r="D18" s="60" t="s">
        <v>72</v>
      </c>
      <c r="E18" s="61">
        <v>1200000000</v>
      </c>
      <c r="F18" s="58"/>
      <c r="G18" s="59"/>
      <c r="H18" s="62" t="s">
        <v>65</v>
      </c>
      <c r="I18" s="2088"/>
      <c r="J18" s="63">
        <f t="shared" si="0"/>
        <v>43176</v>
      </c>
      <c r="K18" s="64">
        <v>43191</v>
      </c>
      <c r="L18" s="64">
        <f t="shared" si="2"/>
        <v>43251</v>
      </c>
      <c r="M18" s="64">
        <f t="shared" si="1"/>
        <v>43281</v>
      </c>
      <c r="N18" s="65">
        <v>6</v>
      </c>
      <c r="O18" s="64">
        <f t="shared" si="3"/>
        <v>43341</v>
      </c>
      <c r="P18" s="66">
        <f t="shared" si="4"/>
        <v>43461</v>
      </c>
    </row>
    <row r="19" spans="1:16" s="57" customFormat="1" ht="105" x14ac:dyDescent="0.2">
      <c r="A19" s="48">
        <v>4</v>
      </c>
      <c r="B19" s="58" t="s">
        <v>61</v>
      </c>
      <c r="C19" s="59" t="s">
        <v>91</v>
      </c>
      <c r="D19" s="60" t="s">
        <v>92</v>
      </c>
      <c r="E19" s="61">
        <v>3000000000</v>
      </c>
      <c r="F19" s="58"/>
      <c r="G19" s="59"/>
      <c r="H19" s="62" t="s">
        <v>74</v>
      </c>
      <c r="I19" s="2088"/>
      <c r="J19" s="63">
        <f>+K19</f>
        <v>43101</v>
      </c>
      <c r="K19" s="64">
        <v>43101</v>
      </c>
      <c r="L19" s="64">
        <f>+K19</f>
        <v>43101</v>
      </c>
      <c r="M19" s="64">
        <f t="shared" si="1"/>
        <v>43131</v>
      </c>
      <c r="N19" s="65">
        <v>12</v>
      </c>
      <c r="O19" s="64">
        <f t="shared" si="3"/>
        <v>43191</v>
      </c>
      <c r="P19" s="66">
        <f>+M19+N19*30-30</f>
        <v>43461</v>
      </c>
    </row>
    <row r="20" spans="1:16" s="57" customFormat="1" ht="135" x14ac:dyDescent="0.2">
      <c r="A20" s="48">
        <v>4</v>
      </c>
      <c r="B20" s="58" t="s">
        <v>61</v>
      </c>
      <c r="C20" s="59" t="s">
        <v>93</v>
      </c>
      <c r="D20" s="60" t="s">
        <v>92</v>
      </c>
      <c r="E20" s="61">
        <v>10010147482</v>
      </c>
      <c r="F20" s="58"/>
      <c r="G20" s="59"/>
      <c r="H20" s="62" t="s">
        <v>74</v>
      </c>
      <c r="I20" s="2088"/>
      <c r="J20" s="63">
        <f t="shared" si="0"/>
        <v>43176</v>
      </c>
      <c r="K20" s="64">
        <v>43191</v>
      </c>
      <c r="L20" s="64">
        <f t="shared" si="2"/>
        <v>43251</v>
      </c>
      <c r="M20" s="64">
        <f t="shared" si="1"/>
        <v>43281</v>
      </c>
      <c r="N20" s="65">
        <v>6</v>
      </c>
      <c r="O20" s="64">
        <f t="shared" si="3"/>
        <v>43341</v>
      </c>
      <c r="P20" s="66">
        <f t="shared" si="4"/>
        <v>43461</v>
      </c>
    </row>
    <row r="21" spans="1:16" s="57" customFormat="1" ht="150" x14ac:dyDescent="0.2">
      <c r="A21" s="48">
        <v>4</v>
      </c>
      <c r="B21" s="58" t="s">
        <v>61</v>
      </c>
      <c r="C21" s="59" t="s">
        <v>94</v>
      </c>
      <c r="D21" s="60" t="s">
        <v>92</v>
      </c>
      <c r="E21" s="61">
        <v>800000000</v>
      </c>
      <c r="F21" s="58"/>
      <c r="G21" s="59"/>
      <c r="H21" s="62" t="s">
        <v>74</v>
      </c>
      <c r="I21" s="2088"/>
      <c r="J21" s="63">
        <f t="shared" si="0"/>
        <v>43176</v>
      </c>
      <c r="K21" s="64">
        <v>43191</v>
      </c>
      <c r="L21" s="64">
        <f t="shared" si="2"/>
        <v>43251</v>
      </c>
      <c r="M21" s="64">
        <f t="shared" si="1"/>
        <v>43281</v>
      </c>
      <c r="N21" s="65">
        <v>6</v>
      </c>
      <c r="O21" s="64">
        <f t="shared" si="3"/>
        <v>43341</v>
      </c>
      <c r="P21" s="66">
        <f t="shared" si="4"/>
        <v>43461</v>
      </c>
    </row>
    <row r="22" spans="1:16" s="57" customFormat="1" ht="75" x14ac:dyDescent="0.2">
      <c r="A22" s="48">
        <v>4</v>
      </c>
      <c r="B22" s="58" t="s">
        <v>61</v>
      </c>
      <c r="C22" s="59" t="s">
        <v>95</v>
      </c>
      <c r="D22" s="60" t="s">
        <v>96</v>
      </c>
      <c r="E22" s="61">
        <v>4600000000</v>
      </c>
      <c r="F22" s="58"/>
      <c r="G22" s="59" t="s">
        <v>64</v>
      </c>
      <c r="H22" s="62" t="s">
        <v>65</v>
      </c>
      <c r="I22" s="2088"/>
      <c r="J22" s="63">
        <f t="shared" si="0"/>
        <v>43176</v>
      </c>
      <c r="K22" s="64">
        <v>43191</v>
      </c>
      <c r="L22" s="64">
        <f t="shared" si="2"/>
        <v>43251</v>
      </c>
      <c r="M22" s="64">
        <f t="shared" si="1"/>
        <v>43281</v>
      </c>
      <c r="N22" s="65">
        <v>6</v>
      </c>
      <c r="O22" s="64">
        <f t="shared" si="3"/>
        <v>43341</v>
      </c>
      <c r="P22" s="66">
        <f t="shared" si="4"/>
        <v>43461</v>
      </c>
    </row>
    <row r="23" spans="1:16" s="57" customFormat="1" ht="75" x14ac:dyDescent="0.2">
      <c r="A23" s="48">
        <v>4</v>
      </c>
      <c r="B23" s="58" t="s">
        <v>61</v>
      </c>
      <c r="C23" s="59" t="s">
        <v>97</v>
      </c>
      <c r="D23" s="60" t="s">
        <v>96</v>
      </c>
      <c r="E23" s="61">
        <v>400000000</v>
      </c>
      <c r="F23" s="58"/>
      <c r="G23" s="59"/>
      <c r="H23" s="62" t="s">
        <v>65</v>
      </c>
      <c r="I23" s="2088"/>
      <c r="J23" s="63">
        <f t="shared" si="0"/>
        <v>43176</v>
      </c>
      <c r="K23" s="64">
        <v>43191</v>
      </c>
      <c r="L23" s="64">
        <f t="shared" si="2"/>
        <v>43251</v>
      </c>
      <c r="M23" s="64">
        <f t="shared" si="1"/>
        <v>43281</v>
      </c>
      <c r="N23" s="65">
        <v>6</v>
      </c>
      <c r="O23" s="64">
        <f t="shared" si="3"/>
        <v>43341</v>
      </c>
      <c r="P23" s="66">
        <f t="shared" si="4"/>
        <v>43461</v>
      </c>
    </row>
    <row r="24" spans="1:16" s="57" customFormat="1" ht="75" x14ac:dyDescent="0.2">
      <c r="A24" s="48">
        <v>4</v>
      </c>
      <c r="B24" s="58" t="s">
        <v>61</v>
      </c>
      <c r="C24" s="59" t="s">
        <v>98</v>
      </c>
      <c r="D24" s="60" t="s">
        <v>99</v>
      </c>
      <c r="E24" s="61">
        <v>12880000000</v>
      </c>
      <c r="F24" s="58"/>
      <c r="G24" s="59" t="s">
        <v>64</v>
      </c>
      <c r="H24" s="62" t="s">
        <v>65</v>
      </c>
      <c r="I24" s="2088"/>
      <c r="J24" s="63">
        <f t="shared" si="0"/>
        <v>43086</v>
      </c>
      <c r="K24" s="64">
        <v>43101</v>
      </c>
      <c r="L24" s="64">
        <f t="shared" si="2"/>
        <v>43161</v>
      </c>
      <c r="M24" s="64">
        <f t="shared" si="1"/>
        <v>43191</v>
      </c>
      <c r="N24" s="65">
        <v>8</v>
      </c>
      <c r="O24" s="64">
        <f t="shared" si="3"/>
        <v>43251</v>
      </c>
      <c r="P24" s="66">
        <f t="shared" si="4"/>
        <v>43431</v>
      </c>
    </row>
    <row r="25" spans="1:16" s="57" customFormat="1" ht="90" x14ac:dyDescent="0.2">
      <c r="A25" s="48">
        <v>4</v>
      </c>
      <c r="B25" s="58" t="s">
        <v>61</v>
      </c>
      <c r="C25" s="59" t="s">
        <v>100</v>
      </c>
      <c r="D25" s="60" t="s">
        <v>99</v>
      </c>
      <c r="E25" s="61">
        <v>1120000000</v>
      </c>
      <c r="F25" s="58"/>
      <c r="G25" s="59"/>
      <c r="H25" s="62" t="s">
        <v>65</v>
      </c>
      <c r="I25" s="2088"/>
      <c r="J25" s="63">
        <f t="shared" si="0"/>
        <v>43086</v>
      </c>
      <c r="K25" s="64">
        <v>43101</v>
      </c>
      <c r="L25" s="64">
        <f t="shared" si="2"/>
        <v>43161</v>
      </c>
      <c r="M25" s="64">
        <f t="shared" si="1"/>
        <v>43191</v>
      </c>
      <c r="N25" s="65">
        <v>8</v>
      </c>
      <c r="O25" s="64">
        <f t="shared" si="3"/>
        <v>43251</v>
      </c>
      <c r="P25" s="66">
        <f t="shared" si="4"/>
        <v>43431</v>
      </c>
    </row>
    <row r="26" spans="1:16" s="57" customFormat="1" ht="75" x14ac:dyDescent="0.2">
      <c r="A26" s="48">
        <v>4</v>
      </c>
      <c r="B26" s="58" t="s">
        <v>61</v>
      </c>
      <c r="C26" s="59" t="s">
        <v>101</v>
      </c>
      <c r="D26" s="60" t="s">
        <v>102</v>
      </c>
      <c r="E26" s="61">
        <v>5495400000</v>
      </c>
      <c r="F26" s="58"/>
      <c r="G26" s="59"/>
      <c r="H26" s="62" t="s">
        <v>65</v>
      </c>
      <c r="I26" s="2088"/>
      <c r="J26" s="63">
        <f t="shared" si="0"/>
        <v>43206</v>
      </c>
      <c r="K26" s="64">
        <v>43221</v>
      </c>
      <c r="L26" s="64">
        <f t="shared" si="2"/>
        <v>43281</v>
      </c>
      <c r="M26" s="64">
        <f t="shared" si="1"/>
        <v>43311</v>
      </c>
      <c r="N26" s="65">
        <v>6</v>
      </c>
      <c r="O26" s="64">
        <f t="shared" si="3"/>
        <v>43371</v>
      </c>
      <c r="P26" s="66">
        <f>+M26+N26*30-30</f>
        <v>43461</v>
      </c>
    </row>
    <row r="27" spans="1:16" s="57" customFormat="1" ht="105" x14ac:dyDescent="0.2">
      <c r="A27" s="48">
        <v>22</v>
      </c>
      <c r="B27" s="58" t="s">
        <v>103</v>
      </c>
      <c r="C27" s="59" t="s">
        <v>104</v>
      </c>
      <c r="D27" s="60" t="s">
        <v>80</v>
      </c>
      <c r="E27" s="61">
        <v>828000000</v>
      </c>
      <c r="F27" s="58"/>
      <c r="G27" s="59" t="s">
        <v>64</v>
      </c>
      <c r="H27" s="62" t="s">
        <v>65</v>
      </c>
      <c r="I27" s="2088"/>
      <c r="J27" s="63">
        <f t="shared" si="0"/>
        <v>43086</v>
      </c>
      <c r="K27" s="64">
        <v>43101</v>
      </c>
      <c r="L27" s="64">
        <f t="shared" si="2"/>
        <v>43161</v>
      </c>
      <c r="M27" s="64">
        <f t="shared" si="1"/>
        <v>43191</v>
      </c>
      <c r="N27" s="65">
        <v>4</v>
      </c>
      <c r="O27" s="64">
        <f t="shared" si="3"/>
        <v>43251</v>
      </c>
      <c r="P27" s="66">
        <f t="shared" si="4"/>
        <v>43311</v>
      </c>
    </row>
    <row r="28" spans="1:16" s="57" customFormat="1" ht="105" x14ac:dyDescent="0.2">
      <c r="A28" s="48">
        <v>22</v>
      </c>
      <c r="B28" s="58" t="s">
        <v>103</v>
      </c>
      <c r="C28" s="59" t="s">
        <v>105</v>
      </c>
      <c r="D28" s="60" t="s">
        <v>80</v>
      </c>
      <c r="E28" s="61">
        <v>72000000</v>
      </c>
      <c r="F28" s="58"/>
      <c r="G28" s="59"/>
      <c r="H28" s="62" t="s">
        <v>65</v>
      </c>
      <c r="I28" s="2088"/>
      <c r="J28" s="63">
        <f t="shared" si="0"/>
        <v>43086</v>
      </c>
      <c r="K28" s="64">
        <v>43101</v>
      </c>
      <c r="L28" s="64">
        <f t="shared" si="2"/>
        <v>43161</v>
      </c>
      <c r="M28" s="64">
        <f t="shared" si="1"/>
        <v>43191</v>
      </c>
      <c r="N28" s="65">
        <v>4</v>
      </c>
      <c r="O28" s="64">
        <f t="shared" si="3"/>
        <v>43251</v>
      </c>
      <c r="P28" s="66">
        <f t="shared" si="4"/>
        <v>43311</v>
      </c>
    </row>
    <row r="29" spans="1:16" s="57" customFormat="1" ht="105" x14ac:dyDescent="0.2">
      <c r="A29" s="48">
        <v>22</v>
      </c>
      <c r="B29" s="58" t="s">
        <v>103</v>
      </c>
      <c r="C29" s="59" t="s">
        <v>106</v>
      </c>
      <c r="D29" s="60" t="s">
        <v>80</v>
      </c>
      <c r="E29" s="61">
        <v>6000240000</v>
      </c>
      <c r="F29" s="58"/>
      <c r="G29" s="59" t="s">
        <v>64</v>
      </c>
      <c r="H29" s="62" t="s">
        <v>65</v>
      </c>
      <c r="I29" s="2088"/>
      <c r="J29" s="63">
        <f t="shared" si="0"/>
        <v>43086</v>
      </c>
      <c r="K29" s="64">
        <v>43101</v>
      </c>
      <c r="L29" s="64">
        <f t="shared" si="2"/>
        <v>43161</v>
      </c>
      <c r="M29" s="64">
        <f t="shared" si="1"/>
        <v>43191</v>
      </c>
      <c r="N29" s="65">
        <v>8</v>
      </c>
      <c r="O29" s="64">
        <f t="shared" si="3"/>
        <v>43251</v>
      </c>
      <c r="P29" s="66">
        <f t="shared" si="4"/>
        <v>43431</v>
      </c>
    </row>
    <row r="30" spans="1:16" s="57" customFormat="1" ht="105" x14ac:dyDescent="0.2">
      <c r="A30" s="48">
        <v>22</v>
      </c>
      <c r="B30" s="58" t="s">
        <v>103</v>
      </c>
      <c r="C30" s="59" t="s">
        <v>107</v>
      </c>
      <c r="D30" s="60" t="s">
        <v>80</v>
      </c>
      <c r="E30" s="61">
        <v>521760000</v>
      </c>
      <c r="F30" s="58"/>
      <c r="G30" s="59"/>
      <c r="H30" s="62" t="s">
        <v>65</v>
      </c>
      <c r="I30" s="2088"/>
      <c r="J30" s="63">
        <f t="shared" si="0"/>
        <v>43086</v>
      </c>
      <c r="K30" s="64">
        <v>43101</v>
      </c>
      <c r="L30" s="64">
        <f t="shared" si="2"/>
        <v>43161</v>
      </c>
      <c r="M30" s="64">
        <f t="shared" si="1"/>
        <v>43191</v>
      </c>
      <c r="N30" s="65">
        <v>8</v>
      </c>
      <c r="O30" s="64">
        <f t="shared" si="3"/>
        <v>43251</v>
      </c>
      <c r="P30" s="66">
        <f t="shared" si="4"/>
        <v>43431</v>
      </c>
    </row>
    <row r="31" spans="1:16" s="57" customFormat="1" ht="105" x14ac:dyDescent="0.2">
      <c r="A31" s="48">
        <v>22</v>
      </c>
      <c r="B31" s="58" t="s">
        <v>103</v>
      </c>
      <c r="C31" s="59" t="s">
        <v>108</v>
      </c>
      <c r="D31" s="60" t="s">
        <v>80</v>
      </c>
      <c r="E31" s="61">
        <v>11295760000</v>
      </c>
      <c r="F31" s="58"/>
      <c r="G31" s="59" t="s">
        <v>64</v>
      </c>
      <c r="H31" s="62" t="s">
        <v>65</v>
      </c>
      <c r="I31" s="2088"/>
      <c r="J31" s="63">
        <f t="shared" si="0"/>
        <v>43206</v>
      </c>
      <c r="K31" s="64">
        <v>43221</v>
      </c>
      <c r="L31" s="64">
        <f t="shared" si="2"/>
        <v>43281</v>
      </c>
      <c r="M31" s="64">
        <f t="shared" si="1"/>
        <v>43311</v>
      </c>
      <c r="N31" s="65">
        <v>6</v>
      </c>
      <c r="O31" s="64">
        <f t="shared" si="3"/>
        <v>43371</v>
      </c>
      <c r="P31" s="66">
        <f t="shared" ref="P31:P36" si="5">+M31+N31*30-30</f>
        <v>43461</v>
      </c>
    </row>
    <row r="32" spans="1:16" s="57" customFormat="1" ht="105" x14ac:dyDescent="0.2">
      <c r="A32" s="48">
        <v>22</v>
      </c>
      <c r="B32" s="58" t="s">
        <v>103</v>
      </c>
      <c r="C32" s="59" t="s">
        <v>109</v>
      </c>
      <c r="D32" s="60" t="s">
        <v>80</v>
      </c>
      <c r="E32" s="61">
        <v>982240000</v>
      </c>
      <c r="F32" s="58"/>
      <c r="G32" s="59"/>
      <c r="H32" s="62" t="s">
        <v>65</v>
      </c>
      <c r="I32" s="2088"/>
      <c r="J32" s="63">
        <f t="shared" si="0"/>
        <v>43206</v>
      </c>
      <c r="K32" s="64">
        <v>43221</v>
      </c>
      <c r="L32" s="64">
        <f t="shared" si="2"/>
        <v>43281</v>
      </c>
      <c r="M32" s="64">
        <f t="shared" si="1"/>
        <v>43311</v>
      </c>
      <c r="N32" s="65">
        <v>6</v>
      </c>
      <c r="O32" s="64">
        <f t="shared" si="3"/>
        <v>43371</v>
      </c>
      <c r="P32" s="66">
        <f t="shared" si="5"/>
        <v>43461</v>
      </c>
    </row>
    <row r="33" spans="1:16" s="57" customFormat="1" ht="105" x14ac:dyDescent="0.2">
      <c r="A33" s="48">
        <v>22</v>
      </c>
      <c r="B33" s="58" t="s">
        <v>103</v>
      </c>
      <c r="C33" s="59" t="s">
        <v>110</v>
      </c>
      <c r="D33" s="60" t="s">
        <v>102</v>
      </c>
      <c r="E33" s="61">
        <v>300000000</v>
      </c>
      <c r="F33" s="58"/>
      <c r="G33" s="59"/>
      <c r="H33" s="62" t="s">
        <v>65</v>
      </c>
      <c r="I33" s="2088"/>
      <c r="J33" s="63">
        <f>+K33-15</f>
        <v>43206</v>
      </c>
      <c r="K33" s="64">
        <v>43221</v>
      </c>
      <c r="L33" s="64">
        <f>+K33+60</f>
        <v>43281</v>
      </c>
      <c r="M33" s="64">
        <f>+L33+30</f>
        <v>43311</v>
      </c>
      <c r="N33" s="65">
        <v>6</v>
      </c>
      <c r="O33" s="64">
        <f>+M33+60</f>
        <v>43371</v>
      </c>
      <c r="P33" s="66">
        <f t="shared" si="5"/>
        <v>43461</v>
      </c>
    </row>
    <row r="34" spans="1:16" s="57" customFormat="1" ht="90" x14ac:dyDescent="0.2">
      <c r="A34" s="48">
        <v>18</v>
      </c>
      <c r="B34" s="58" t="s">
        <v>111</v>
      </c>
      <c r="C34" s="59" t="s">
        <v>112</v>
      </c>
      <c r="D34" s="60" t="s">
        <v>102</v>
      </c>
      <c r="E34" s="61">
        <v>6000000000</v>
      </c>
      <c r="F34" s="58"/>
      <c r="G34" s="59"/>
      <c r="H34" s="62"/>
      <c r="I34" s="2088"/>
      <c r="J34" s="63">
        <f>+K34-15</f>
        <v>43206</v>
      </c>
      <c r="K34" s="64">
        <v>43221</v>
      </c>
      <c r="L34" s="64">
        <f>+K34+60</f>
        <v>43281</v>
      </c>
      <c r="M34" s="64">
        <f>+L34+30</f>
        <v>43311</v>
      </c>
      <c r="N34" s="65">
        <v>6</v>
      </c>
      <c r="O34" s="64">
        <f>+M34+60</f>
        <v>43371</v>
      </c>
      <c r="P34" s="66">
        <f t="shared" si="5"/>
        <v>43461</v>
      </c>
    </row>
    <row r="35" spans="1:16" s="57" customFormat="1" ht="105" x14ac:dyDescent="0.2">
      <c r="A35" s="48">
        <v>10</v>
      </c>
      <c r="B35" s="58" t="s">
        <v>113</v>
      </c>
      <c r="C35" s="59" t="s">
        <v>112</v>
      </c>
      <c r="D35" s="60" t="s">
        <v>102</v>
      </c>
      <c r="E35" s="61">
        <v>4500000000</v>
      </c>
      <c r="F35" s="58"/>
      <c r="G35" s="59"/>
      <c r="H35" s="62"/>
      <c r="I35" s="2088"/>
      <c r="J35" s="63">
        <f>+K35-15</f>
        <v>43206</v>
      </c>
      <c r="K35" s="64">
        <v>43221</v>
      </c>
      <c r="L35" s="64">
        <f>+K35+60</f>
        <v>43281</v>
      </c>
      <c r="M35" s="64">
        <f>+L35+30</f>
        <v>43311</v>
      </c>
      <c r="N35" s="65">
        <v>6</v>
      </c>
      <c r="O35" s="64">
        <f>+M35+60</f>
        <v>43371</v>
      </c>
      <c r="P35" s="66">
        <f t="shared" si="5"/>
        <v>43461</v>
      </c>
    </row>
    <row r="36" spans="1:16" s="57" customFormat="1" ht="105" x14ac:dyDescent="0.2">
      <c r="A36" s="48">
        <v>19</v>
      </c>
      <c r="B36" s="58" t="s">
        <v>114</v>
      </c>
      <c r="C36" s="59" t="s">
        <v>91</v>
      </c>
      <c r="D36" s="60" t="s">
        <v>92</v>
      </c>
      <c r="E36" s="61">
        <v>2800000000</v>
      </c>
      <c r="F36" s="58"/>
      <c r="G36" s="59"/>
      <c r="H36" s="62" t="s">
        <v>74</v>
      </c>
      <c r="I36" s="2088"/>
      <c r="J36" s="63">
        <f>+K36</f>
        <v>43101</v>
      </c>
      <c r="K36" s="64">
        <v>43101</v>
      </c>
      <c r="L36" s="64">
        <f>+K36</f>
        <v>43101</v>
      </c>
      <c r="M36" s="64">
        <f>+L36+30</f>
        <v>43131</v>
      </c>
      <c r="N36" s="65">
        <v>12</v>
      </c>
      <c r="O36" s="64">
        <f>+M36+60</f>
        <v>43191</v>
      </c>
      <c r="P36" s="66">
        <f t="shared" si="5"/>
        <v>43461</v>
      </c>
    </row>
    <row r="37" spans="1:16" s="57" customFormat="1" ht="90" x14ac:dyDescent="0.2">
      <c r="A37" s="48">
        <v>19</v>
      </c>
      <c r="B37" s="58" t="s">
        <v>114</v>
      </c>
      <c r="C37" s="59" t="s">
        <v>82</v>
      </c>
      <c r="D37" s="67" t="s">
        <v>83</v>
      </c>
      <c r="E37" s="72">
        <v>19760000000</v>
      </c>
      <c r="F37" s="69" t="s">
        <v>84</v>
      </c>
      <c r="G37" s="59" t="s">
        <v>64</v>
      </c>
      <c r="H37" s="62" t="s">
        <v>74</v>
      </c>
      <c r="I37" s="2088"/>
      <c r="J37" s="63"/>
      <c r="K37" s="64"/>
      <c r="L37" s="64"/>
      <c r="M37" s="64">
        <v>43101</v>
      </c>
      <c r="N37" s="64"/>
      <c r="O37" s="64"/>
      <c r="P37" s="66">
        <v>43312</v>
      </c>
    </row>
    <row r="38" spans="1:16" s="57" customFormat="1" ht="90" x14ac:dyDescent="0.2">
      <c r="A38" s="48">
        <v>19</v>
      </c>
      <c r="B38" s="58" t="s">
        <v>114</v>
      </c>
      <c r="C38" s="59" t="s">
        <v>115</v>
      </c>
      <c r="D38" s="60" t="s">
        <v>96</v>
      </c>
      <c r="E38" s="72">
        <v>14789599588</v>
      </c>
      <c r="F38" s="69"/>
      <c r="G38" s="59"/>
      <c r="H38" s="62"/>
      <c r="I38" s="2088"/>
      <c r="J38" s="63"/>
      <c r="K38" s="64"/>
      <c r="L38" s="64"/>
      <c r="M38" s="64">
        <v>43101</v>
      </c>
      <c r="N38" s="64"/>
      <c r="O38" s="64"/>
      <c r="P38" s="66">
        <v>43312</v>
      </c>
    </row>
    <row r="39" spans="1:16" s="57" customFormat="1" ht="90" x14ac:dyDescent="0.2">
      <c r="A39" s="48">
        <v>19</v>
      </c>
      <c r="B39" s="58" t="s">
        <v>114</v>
      </c>
      <c r="C39" s="59" t="s">
        <v>116</v>
      </c>
      <c r="D39" s="60" t="s">
        <v>96</v>
      </c>
      <c r="E39" s="72">
        <v>3128932636</v>
      </c>
      <c r="F39" s="69" t="s">
        <v>84</v>
      </c>
      <c r="G39" s="59"/>
      <c r="H39" s="62" t="s">
        <v>74</v>
      </c>
      <c r="I39" s="2088"/>
      <c r="J39" s="63"/>
      <c r="K39" s="64"/>
      <c r="L39" s="64"/>
      <c r="M39" s="64">
        <v>43101</v>
      </c>
      <c r="N39" s="64"/>
      <c r="O39" s="64"/>
      <c r="P39" s="66">
        <v>43312</v>
      </c>
    </row>
    <row r="40" spans="1:16" s="57" customFormat="1" ht="90" x14ac:dyDescent="0.2">
      <c r="A40" s="48">
        <v>19</v>
      </c>
      <c r="B40" s="58" t="s">
        <v>114</v>
      </c>
      <c r="C40" s="59" t="s">
        <v>117</v>
      </c>
      <c r="D40" s="60" t="s">
        <v>118</v>
      </c>
      <c r="E40" s="61">
        <v>1840000000</v>
      </c>
      <c r="F40" s="58"/>
      <c r="G40" s="59" t="s">
        <v>64</v>
      </c>
      <c r="H40" s="62" t="s">
        <v>65</v>
      </c>
      <c r="I40" s="2088"/>
      <c r="J40" s="63">
        <f t="shared" si="0"/>
        <v>43176</v>
      </c>
      <c r="K40" s="64">
        <v>43191</v>
      </c>
      <c r="L40" s="64">
        <f t="shared" si="2"/>
        <v>43251</v>
      </c>
      <c r="M40" s="64">
        <f t="shared" si="1"/>
        <v>43281</v>
      </c>
      <c r="N40" s="65">
        <v>6</v>
      </c>
      <c r="O40" s="64">
        <f t="shared" si="3"/>
        <v>43341</v>
      </c>
      <c r="P40" s="66">
        <f t="shared" si="4"/>
        <v>43461</v>
      </c>
    </row>
    <row r="41" spans="1:16" s="57" customFormat="1" ht="90" x14ac:dyDescent="0.2">
      <c r="A41" s="48">
        <v>19</v>
      </c>
      <c r="B41" s="58" t="s">
        <v>114</v>
      </c>
      <c r="C41" s="59" t="s">
        <v>119</v>
      </c>
      <c r="D41" s="60" t="s">
        <v>120</v>
      </c>
      <c r="E41" s="61">
        <v>1840000000</v>
      </c>
      <c r="F41" s="58"/>
      <c r="G41" s="59" t="s">
        <v>64</v>
      </c>
      <c r="H41" s="62" t="s">
        <v>65</v>
      </c>
      <c r="I41" s="2088"/>
      <c r="J41" s="63">
        <f t="shared" si="0"/>
        <v>43176</v>
      </c>
      <c r="K41" s="64">
        <v>43191</v>
      </c>
      <c r="L41" s="64">
        <f t="shared" si="2"/>
        <v>43251</v>
      </c>
      <c r="M41" s="64">
        <f t="shared" si="1"/>
        <v>43281</v>
      </c>
      <c r="N41" s="65">
        <v>6</v>
      </c>
      <c r="O41" s="64">
        <f t="shared" si="3"/>
        <v>43341</v>
      </c>
      <c r="P41" s="66">
        <f t="shared" si="4"/>
        <v>43461</v>
      </c>
    </row>
    <row r="42" spans="1:16" s="57" customFormat="1" ht="90" x14ac:dyDescent="0.2">
      <c r="A42" s="48">
        <v>19</v>
      </c>
      <c r="B42" s="58" t="s">
        <v>114</v>
      </c>
      <c r="C42" s="59" t="s">
        <v>121</v>
      </c>
      <c r="D42" s="60" t="s">
        <v>122</v>
      </c>
      <c r="E42" s="61">
        <v>1840000000</v>
      </c>
      <c r="F42" s="58"/>
      <c r="G42" s="59" t="s">
        <v>64</v>
      </c>
      <c r="H42" s="62" t="s">
        <v>65</v>
      </c>
      <c r="I42" s="2088"/>
      <c r="J42" s="63">
        <f t="shared" si="0"/>
        <v>43176</v>
      </c>
      <c r="K42" s="64">
        <v>43191</v>
      </c>
      <c r="L42" s="64">
        <f t="shared" si="2"/>
        <v>43251</v>
      </c>
      <c r="M42" s="64">
        <f t="shared" si="1"/>
        <v>43281</v>
      </c>
      <c r="N42" s="65">
        <v>6</v>
      </c>
      <c r="O42" s="64">
        <f t="shared" si="3"/>
        <v>43341</v>
      </c>
      <c r="P42" s="66">
        <f t="shared" si="4"/>
        <v>43461</v>
      </c>
    </row>
    <row r="43" spans="1:16" s="57" customFormat="1" ht="90" x14ac:dyDescent="0.2">
      <c r="A43" s="48">
        <v>19</v>
      </c>
      <c r="B43" s="58" t="s">
        <v>114</v>
      </c>
      <c r="C43" s="59" t="s">
        <v>123</v>
      </c>
      <c r="D43" s="60" t="s">
        <v>124</v>
      </c>
      <c r="E43" s="61">
        <v>1840000000</v>
      </c>
      <c r="F43" s="58"/>
      <c r="G43" s="59" t="s">
        <v>64</v>
      </c>
      <c r="H43" s="62" t="s">
        <v>65</v>
      </c>
      <c r="I43" s="2088"/>
      <c r="J43" s="63">
        <f t="shared" si="0"/>
        <v>43176</v>
      </c>
      <c r="K43" s="64">
        <v>43191</v>
      </c>
      <c r="L43" s="64">
        <f t="shared" si="2"/>
        <v>43251</v>
      </c>
      <c r="M43" s="64">
        <f t="shared" si="1"/>
        <v>43281</v>
      </c>
      <c r="N43" s="65">
        <v>6</v>
      </c>
      <c r="O43" s="64">
        <f t="shared" si="3"/>
        <v>43341</v>
      </c>
      <c r="P43" s="66">
        <f t="shared" si="4"/>
        <v>43461</v>
      </c>
    </row>
    <row r="44" spans="1:16" s="57" customFormat="1" ht="90" x14ac:dyDescent="0.2">
      <c r="A44" s="48">
        <v>19</v>
      </c>
      <c r="B44" s="58" t="s">
        <v>114</v>
      </c>
      <c r="C44" s="59" t="s">
        <v>125</v>
      </c>
      <c r="D44" s="60" t="s">
        <v>126</v>
      </c>
      <c r="E44" s="61">
        <v>1840000000</v>
      </c>
      <c r="F44" s="58"/>
      <c r="G44" s="59" t="s">
        <v>64</v>
      </c>
      <c r="H44" s="62" t="s">
        <v>65</v>
      </c>
      <c r="I44" s="2088"/>
      <c r="J44" s="63">
        <f t="shared" si="0"/>
        <v>43176</v>
      </c>
      <c r="K44" s="64">
        <v>43191</v>
      </c>
      <c r="L44" s="64">
        <f t="shared" si="2"/>
        <v>43251</v>
      </c>
      <c r="M44" s="64">
        <f t="shared" si="1"/>
        <v>43281</v>
      </c>
      <c r="N44" s="65">
        <v>6</v>
      </c>
      <c r="O44" s="64">
        <f t="shared" si="3"/>
        <v>43341</v>
      </c>
      <c r="P44" s="66">
        <f t="shared" si="4"/>
        <v>43461</v>
      </c>
    </row>
    <row r="45" spans="1:16" s="57" customFormat="1" ht="90" x14ac:dyDescent="0.2">
      <c r="A45" s="48">
        <v>19</v>
      </c>
      <c r="B45" s="58" t="s">
        <v>114</v>
      </c>
      <c r="C45" s="59" t="s">
        <v>127</v>
      </c>
      <c r="D45" s="60" t="s">
        <v>128</v>
      </c>
      <c r="E45" s="61">
        <v>1840000000</v>
      </c>
      <c r="F45" s="58"/>
      <c r="G45" s="59" t="s">
        <v>64</v>
      </c>
      <c r="H45" s="62" t="s">
        <v>65</v>
      </c>
      <c r="I45" s="2088"/>
      <c r="J45" s="63">
        <f t="shared" si="0"/>
        <v>43176</v>
      </c>
      <c r="K45" s="64">
        <v>43191</v>
      </c>
      <c r="L45" s="64">
        <f t="shared" si="2"/>
        <v>43251</v>
      </c>
      <c r="M45" s="64">
        <f t="shared" si="1"/>
        <v>43281</v>
      </c>
      <c r="N45" s="65">
        <v>6</v>
      </c>
      <c r="O45" s="64">
        <f t="shared" si="3"/>
        <v>43341</v>
      </c>
      <c r="P45" s="66">
        <f t="shared" si="4"/>
        <v>43461</v>
      </c>
    </row>
    <row r="46" spans="1:16" s="57" customFormat="1" ht="90" x14ac:dyDescent="0.2">
      <c r="A46" s="48">
        <v>19</v>
      </c>
      <c r="B46" s="58" t="s">
        <v>114</v>
      </c>
      <c r="C46" s="59" t="s">
        <v>129</v>
      </c>
      <c r="D46" s="60" t="s">
        <v>130</v>
      </c>
      <c r="E46" s="61">
        <v>1840000000</v>
      </c>
      <c r="F46" s="58"/>
      <c r="G46" s="59" t="s">
        <v>64</v>
      </c>
      <c r="H46" s="62" t="s">
        <v>65</v>
      </c>
      <c r="I46" s="2088"/>
      <c r="J46" s="63">
        <f t="shared" si="0"/>
        <v>43176</v>
      </c>
      <c r="K46" s="64">
        <v>43191</v>
      </c>
      <c r="L46" s="64">
        <f t="shared" si="2"/>
        <v>43251</v>
      </c>
      <c r="M46" s="64">
        <f t="shared" si="1"/>
        <v>43281</v>
      </c>
      <c r="N46" s="65">
        <v>6</v>
      </c>
      <c r="O46" s="64">
        <f t="shared" si="3"/>
        <v>43341</v>
      </c>
      <c r="P46" s="66">
        <f t="shared" si="4"/>
        <v>43461</v>
      </c>
    </row>
    <row r="47" spans="1:16" s="57" customFormat="1" ht="90" x14ac:dyDescent="0.2">
      <c r="A47" s="48">
        <v>19</v>
      </c>
      <c r="B47" s="58" t="s">
        <v>114</v>
      </c>
      <c r="C47" s="59" t="s">
        <v>131</v>
      </c>
      <c r="D47" s="60" t="s">
        <v>118</v>
      </c>
      <c r="E47" s="61">
        <v>160000000</v>
      </c>
      <c r="F47" s="58"/>
      <c r="G47" s="59"/>
      <c r="H47" s="62" t="s">
        <v>65</v>
      </c>
      <c r="I47" s="2088"/>
      <c r="J47" s="63">
        <f t="shared" si="0"/>
        <v>43176</v>
      </c>
      <c r="K47" s="64">
        <v>43191</v>
      </c>
      <c r="L47" s="64">
        <f t="shared" si="2"/>
        <v>43251</v>
      </c>
      <c r="M47" s="64">
        <f t="shared" si="1"/>
        <v>43281</v>
      </c>
      <c r="N47" s="65">
        <v>6</v>
      </c>
      <c r="O47" s="64">
        <f t="shared" si="3"/>
        <v>43341</v>
      </c>
      <c r="P47" s="66">
        <f t="shared" si="4"/>
        <v>43461</v>
      </c>
    </row>
    <row r="48" spans="1:16" s="57" customFormat="1" ht="90" x14ac:dyDescent="0.2">
      <c r="A48" s="48">
        <v>19</v>
      </c>
      <c r="B48" s="58" t="s">
        <v>114</v>
      </c>
      <c r="C48" s="59" t="s">
        <v>132</v>
      </c>
      <c r="D48" s="60" t="s">
        <v>120</v>
      </c>
      <c r="E48" s="61">
        <v>160000000</v>
      </c>
      <c r="F48" s="58"/>
      <c r="G48" s="59"/>
      <c r="H48" s="62" t="s">
        <v>65</v>
      </c>
      <c r="I48" s="2088"/>
      <c r="J48" s="63">
        <f t="shared" si="0"/>
        <v>43176</v>
      </c>
      <c r="K48" s="64">
        <v>43191</v>
      </c>
      <c r="L48" s="64">
        <f t="shared" si="2"/>
        <v>43251</v>
      </c>
      <c r="M48" s="64">
        <f t="shared" si="1"/>
        <v>43281</v>
      </c>
      <c r="N48" s="65">
        <v>6</v>
      </c>
      <c r="O48" s="64">
        <f t="shared" si="3"/>
        <v>43341</v>
      </c>
      <c r="P48" s="66">
        <f t="shared" si="4"/>
        <v>43461</v>
      </c>
    </row>
    <row r="49" spans="1:16" s="57" customFormat="1" ht="90" x14ac:dyDescent="0.2">
      <c r="A49" s="48">
        <v>19</v>
      </c>
      <c r="B49" s="58" t="s">
        <v>114</v>
      </c>
      <c r="C49" s="59" t="s">
        <v>133</v>
      </c>
      <c r="D49" s="60" t="s">
        <v>122</v>
      </c>
      <c r="E49" s="61">
        <v>160000000</v>
      </c>
      <c r="F49" s="58"/>
      <c r="G49" s="59"/>
      <c r="H49" s="62" t="s">
        <v>65</v>
      </c>
      <c r="I49" s="2088"/>
      <c r="J49" s="63">
        <f t="shared" si="0"/>
        <v>43176</v>
      </c>
      <c r="K49" s="64">
        <v>43191</v>
      </c>
      <c r="L49" s="64">
        <f t="shared" si="2"/>
        <v>43251</v>
      </c>
      <c r="M49" s="64">
        <f t="shared" si="1"/>
        <v>43281</v>
      </c>
      <c r="N49" s="65">
        <v>6</v>
      </c>
      <c r="O49" s="64">
        <f t="shared" si="3"/>
        <v>43341</v>
      </c>
      <c r="P49" s="66">
        <f t="shared" si="4"/>
        <v>43461</v>
      </c>
    </row>
    <row r="50" spans="1:16" s="57" customFormat="1" ht="90" x14ac:dyDescent="0.2">
      <c r="A50" s="48">
        <v>19</v>
      </c>
      <c r="B50" s="58" t="s">
        <v>114</v>
      </c>
      <c r="C50" s="59" t="s">
        <v>134</v>
      </c>
      <c r="D50" s="60" t="s">
        <v>124</v>
      </c>
      <c r="E50" s="61">
        <v>160000000</v>
      </c>
      <c r="F50" s="58"/>
      <c r="G50" s="59"/>
      <c r="H50" s="62" t="s">
        <v>65</v>
      </c>
      <c r="I50" s="2088"/>
      <c r="J50" s="63">
        <f t="shared" si="0"/>
        <v>43176</v>
      </c>
      <c r="K50" s="64">
        <v>43191</v>
      </c>
      <c r="L50" s="64">
        <f t="shared" si="2"/>
        <v>43251</v>
      </c>
      <c r="M50" s="64">
        <f t="shared" si="1"/>
        <v>43281</v>
      </c>
      <c r="N50" s="65">
        <v>6</v>
      </c>
      <c r="O50" s="64">
        <f t="shared" si="3"/>
        <v>43341</v>
      </c>
      <c r="P50" s="66">
        <f t="shared" si="4"/>
        <v>43461</v>
      </c>
    </row>
    <row r="51" spans="1:16" s="57" customFormat="1" ht="90" x14ac:dyDescent="0.2">
      <c r="A51" s="48">
        <v>19</v>
      </c>
      <c r="B51" s="58" t="s">
        <v>114</v>
      </c>
      <c r="C51" s="59" t="s">
        <v>135</v>
      </c>
      <c r="D51" s="60" t="s">
        <v>126</v>
      </c>
      <c r="E51" s="61">
        <v>160000000</v>
      </c>
      <c r="F51" s="58"/>
      <c r="G51" s="59"/>
      <c r="H51" s="62" t="s">
        <v>65</v>
      </c>
      <c r="I51" s="2088"/>
      <c r="J51" s="63">
        <f t="shared" si="0"/>
        <v>43176</v>
      </c>
      <c r="K51" s="64">
        <v>43191</v>
      </c>
      <c r="L51" s="64">
        <f t="shared" si="2"/>
        <v>43251</v>
      </c>
      <c r="M51" s="64">
        <f t="shared" si="1"/>
        <v>43281</v>
      </c>
      <c r="N51" s="65">
        <v>6</v>
      </c>
      <c r="O51" s="64">
        <f t="shared" si="3"/>
        <v>43341</v>
      </c>
      <c r="P51" s="66">
        <f t="shared" si="4"/>
        <v>43461</v>
      </c>
    </row>
    <row r="52" spans="1:16" s="57" customFormat="1" ht="90" x14ac:dyDescent="0.2">
      <c r="A52" s="48">
        <v>19</v>
      </c>
      <c r="B52" s="58" t="s">
        <v>114</v>
      </c>
      <c r="C52" s="59" t="s">
        <v>136</v>
      </c>
      <c r="D52" s="60" t="s">
        <v>128</v>
      </c>
      <c r="E52" s="61">
        <v>160000000</v>
      </c>
      <c r="F52" s="58"/>
      <c r="G52" s="59"/>
      <c r="H52" s="62" t="s">
        <v>65</v>
      </c>
      <c r="I52" s="2088"/>
      <c r="J52" s="63">
        <f t="shared" si="0"/>
        <v>43176</v>
      </c>
      <c r="K52" s="64">
        <v>43191</v>
      </c>
      <c r="L52" s="64">
        <f t="shared" si="2"/>
        <v>43251</v>
      </c>
      <c r="M52" s="64">
        <f t="shared" si="1"/>
        <v>43281</v>
      </c>
      <c r="N52" s="65">
        <v>6</v>
      </c>
      <c r="O52" s="64">
        <f t="shared" si="3"/>
        <v>43341</v>
      </c>
      <c r="P52" s="66">
        <f t="shared" si="4"/>
        <v>43461</v>
      </c>
    </row>
    <row r="53" spans="1:16" s="57" customFormat="1" ht="90" x14ac:dyDescent="0.2">
      <c r="A53" s="48">
        <v>19</v>
      </c>
      <c r="B53" s="58" t="s">
        <v>114</v>
      </c>
      <c r="C53" s="59" t="s">
        <v>137</v>
      </c>
      <c r="D53" s="60" t="s">
        <v>130</v>
      </c>
      <c r="E53" s="61">
        <v>160000000</v>
      </c>
      <c r="F53" s="58"/>
      <c r="G53" s="59"/>
      <c r="H53" s="62" t="s">
        <v>65</v>
      </c>
      <c r="I53" s="2088"/>
      <c r="J53" s="63">
        <f t="shared" si="0"/>
        <v>43176</v>
      </c>
      <c r="K53" s="64">
        <v>43191</v>
      </c>
      <c r="L53" s="64">
        <f t="shared" si="2"/>
        <v>43251</v>
      </c>
      <c r="M53" s="64">
        <f t="shared" si="1"/>
        <v>43281</v>
      </c>
      <c r="N53" s="65">
        <v>6</v>
      </c>
      <c r="O53" s="64">
        <f t="shared" si="3"/>
        <v>43341</v>
      </c>
      <c r="P53" s="66">
        <f t="shared" si="4"/>
        <v>43461</v>
      </c>
    </row>
    <row r="54" spans="1:16" s="57" customFormat="1" ht="90" x14ac:dyDescent="0.2">
      <c r="A54" s="48">
        <v>19</v>
      </c>
      <c r="B54" s="58" t="s">
        <v>114</v>
      </c>
      <c r="C54" s="59" t="s">
        <v>101</v>
      </c>
      <c r="D54" s="60" t="s">
        <v>102</v>
      </c>
      <c r="E54" s="61">
        <v>29077000000</v>
      </c>
      <c r="F54" s="58"/>
      <c r="G54" s="59"/>
      <c r="H54" s="62"/>
      <c r="I54" s="2088"/>
      <c r="J54" s="63">
        <f>+K54-15</f>
        <v>43176</v>
      </c>
      <c r="K54" s="64">
        <v>43191</v>
      </c>
      <c r="L54" s="64">
        <f>+K54+60</f>
        <v>43251</v>
      </c>
      <c r="M54" s="64">
        <f>+L54+30</f>
        <v>43281</v>
      </c>
      <c r="N54" s="65">
        <v>6</v>
      </c>
      <c r="O54" s="64">
        <f>+M54+60</f>
        <v>43341</v>
      </c>
      <c r="P54" s="66">
        <f>+M54+N54*30</f>
        <v>43461</v>
      </c>
    </row>
    <row r="55" spans="1:16" s="57" customFormat="1" ht="135" x14ac:dyDescent="0.2">
      <c r="A55" s="48">
        <v>9</v>
      </c>
      <c r="B55" s="58" t="s">
        <v>138</v>
      </c>
      <c r="C55" s="59" t="s">
        <v>139</v>
      </c>
      <c r="D55" s="60" t="s">
        <v>140</v>
      </c>
      <c r="E55" s="61">
        <v>708400000</v>
      </c>
      <c r="F55" s="58"/>
      <c r="G55" s="59"/>
      <c r="H55" s="73" t="s">
        <v>65</v>
      </c>
      <c r="I55" s="2088"/>
      <c r="J55" s="63">
        <f t="shared" si="0"/>
        <v>43237</v>
      </c>
      <c r="K55" s="64">
        <v>43252</v>
      </c>
      <c r="L55" s="64">
        <f t="shared" si="2"/>
        <v>43312</v>
      </c>
      <c r="M55" s="64">
        <f t="shared" si="1"/>
        <v>43342</v>
      </c>
      <c r="N55" s="65">
        <v>3</v>
      </c>
      <c r="O55" s="64">
        <f t="shared" si="3"/>
        <v>43402</v>
      </c>
      <c r="P55" s="66">
        <f t="shared" si="4"/>
        <v>43432</v>
      </c>
    </row>
    <row r="56" spans="1:16" s="57" customFormat="1" ht="135" x14ac:dyDescent="0.2">
      <c r="A56" s="48">
        <v>9</v>
      </c>
      <c r="B56" s="58" t="s">
        <v>138</v>
      </c>
      <c r="C56" s="59" t="s">
        <v>141</v>
      </c>
      <c r="D56" s="60" t="s">
        <v>140</v>
      </c>
      <c r="E56" s="61">
        <v>708400000</v>
      </c>
      <c r="F56" s="58"/>
      <c r="G56" s="59"/>
      <c r="H56" s="73" t="s">
        <v>65</v>
      </c>
      <c r="I56" s="2088"/>
      <c r="J56" s="63">
        <f t="shared" si="0"/>
        <v>43237</v>
      </c>
      <c r="K56" s="64">
        <v>43252</v>
      </c>
      <c r="L56" s="64">
        <f t="shared" si="2"/>
        <v>43312</v>
      </c>
      <c r="M56" s="64">
        <f t="shared" si="1"/>
        <v>43342</v>
      </c>
      <c r="N56" s="65">
        <v>3</v>
      </c>
      <c r="O56" s="64">
        <f t="shared" si="3"/>
        <v>43402</v>
      </c>
      <c r="P56" s="66">
        <f t="shared" si="4"/>
        <v>43432</v>
      </c>
    </row>
    <row r="57" spans="1:16" s="57" customFormat="1" ht="135" x14ac:dyDescent="0.2">
      <c r="A57" s="48">
        <v>9</v>
      </c>
      <c r="B57" s="58" t="s">
        <v>138</v>
      </c>
      <c r="C57" s="59" t="s">
        <v>142</v>
      </c>
      <c r="D57" s="60" t="s">
        <v>140</v>
      </c>
      <c r="E57" s="61">
        <v>708400000</v>
      </c>
      <c r="F57" s="58"/>
      <c r="G57" s="59"/>
      <c r="H57" s="73" t="s">
        <v>65</v>
      </c>
      <c r="I57" s="2088"/>
      <c r="J57" s="63">
        <f t="shared" si="0"/>
        <v>43237</v>
      </c>
      <c r="K57" s="64">
        <v>43252</v>
      </c>
      <c r="L57" s="64">
        <f t="shared" si="2"/>
        <v>43312</v>
      </c>
      <c r="M57" s="64">
        <f t="shared" si="1"/>
        <v>43342</v>
      </c>
      <c r="N57" s="65">
        <v>3</v>
      </c>
      <c r="O57" s="64">
        <f t="shared" si="3"/>
        <v>43402</v>
      </c>
      <c r="P57" s="66">
        <f t="shared" si="4"/>
        <v>43432</v>
      </c>
    </row>
    <row r="58" spans="1:16" s="57" customFormat="1" ht="135" x14ac:dyDescent="0.2">
      <c r="A58" s="48">
        <v>9</v>
      </c>
      <c r="B58" s="58" t="s">
        <v>138</v>
      </c>
      <c r="C58" s="59" t="s">
        <v>143</v>
      </c>
      <c r="D58" s="60" t="s">
        <v>144</v>
      </c>
      <c r="E58" s="61">
        <v>708400000</v>
      </c>
      <c r="F58" s="58"/>
      <c r="G58" s="59"/>
      <c r="H58" s="73" t="s">
        <v>65</v>
      </c>
      <c r="I58" s="2088"/>
      <c r="J58" s="63">
        <f t="shared" si="0"/>
        <v>43237</v>
      </c>
      <c r="K58" s="64">
        <v>43252</v>
      </c>
      <c r="L58" s="64">
        <f t="shared" si="2"/>
        <v>43312</v>
      </c>
      <c r="M58" s="64">
        <f t="shared" si="1"/>
        <v>43342</v>
      </c>
      <c r="N58" s="65">
        <v>3</v>
      </c>
      <c r="O58" s="64">
        <f t="shared" si="3"/>
        <v>43402</v>
      </c>
      <c r="P58" s="66">
        <f t="shared" si="4"/>
        <v>43432</v>
      </c>
    </row>
    <row r="59" spans="1:16" s="57" customFormat="1" ht="135" x14ac:dyDescent="0.2">
      <c r="A59" s="48">
        <v>9</v>
      </c>
      <c r="B59" s="58" t="s">
        <v>138</v>
      </c>
      <c r="C59" s="59" t="s">
        <v>145</v>
      </c>
      <c r="D59" s="60" t="s">
        <v>146</v>
      </c>
      <c r="E59" s="61">
        <v>708400000</v>
      </c>
      <c r="F59" s="58"/>
      <c r="G59" s="59"/>
      <c r="H59" s="73" t="s">
        <v>65</v>
      </c>
      <c r="I59" s="2088"/>
      <c r="J59" s="63">
        <f t="shared" si="0"/>
        <v>43237</v>
      </c>
      <c r="K59" s="64">
        <v>43252</v>
      </c>
      <c r="L59" s="64">
        <f t="shared" si="2"/>
        <v>43312</v>
      </c>
      <c r="M59" s="64">
        <f t="shared" si="1"/>
        <v>43342</v>
      </c>
      <c r="N59" s="65">
        <v>3</v>
      </c>
      <c r="O59" s="64">
        <f t="shared" si="3"/>
        <v>43402</v>
      </c>
      <c r="P59" s="66">
        <f t="shared" si="4"/>
        <v>43432</v>
      </c>
    </row>
    <row r="60" spans="1:16" s="57" customFormat="1" ht="135" x14ac:dyDescent="0.2">
      <c r="A60" s="48">
        <v>9</v>
      </c>
      <c r="B60" s="58" t="s">
        <v>138</v>
      </c>
      <c r="C60" s="59" t="s">
        <v>147</v>
      </c>
      <c r="D60" s="60" t="s">
        <v>148</v>
      </c>
      <c r="E60" s="61">
        <v>708400000</v>
      </c>
      <c r="F60" s="58"/>
      <c r="G60" s="59"/>
      <c r="H60" s="73" t="s">
        <v>65</v>
      </c>
      <c r="I60" s="2088"/>
      <c r="J60" s="63">
        <f t="shared" si="0"/>
        <v>43237</v>
      </c>
      <c r="K60" s="64">
        <v>43252</v>
      </c>
      <c r="L60" s="64">
        <f t="shared" si="2"/>
        <v>43312</v>
      </c>
      <c r="M60" s="64">
        <f t="shared" si="1"/>
        <v>43342</v>
      </c>
      <c r="N60" s="65">
        <v>3</v>
      </c>
      <c r="O60" s="64">
        <f t="shared" si="3"/>
        <v>43402</v>
      </c>
      <c r="P60" s="66">
        <f t="shared" si="4"/>
        <v>43432</v>
      </c>
    </row>
    <row r="61" spans="1:16" s="57" customFormat="1" ht="135" x14ac:dyDescent="0.2">
      <c r="A61" s="48">
        <v>9</v>
      </c>
      <c r="B61" s="58" t="s">
        <v>138</v>
      </c>
      <c r="C61" s="59" t="s">
        <v>149</v>
      </c>
      <c r="D61" s="60" t="s">
        <v>150</v>
      </c>
      <c r="E61" s="61">
        <v>708400000</v>
      </c>
      <c r="F61" s="58"/>
      <c r="G61" s="59"/>
      <c r="H61" s="73" t="s">
        <v>65</v>
      </c>
      <c r="I61" s="2088"/>
      <c r="J61" s="63">
        <f t="shared" si="0"/>
        <v>43237</v>
      </c>
      <c r="K61" s="64">
        <v>43252</v>
      </c>
      <c r="L61" s="64">
        <f t="shared" si="2"/>
        <v>43312</v>
      </c>
      <c r="M61" s="64">
        <f t="shared" si="1"/>
        <v>43342</v>
      </c>
      <c r="N61" s="65">
        <v>3</v>
      </c>
      <c r="O61" s="64">
        <f t="shared" si="3"/>
        <v>43402</v>
      </c>
      <c r="P61" s="66">
        <f t="shared" si="4"/>
        <v>43432</v>
      </c>
    </row>
    <row r="62" spans="1:16" s="57" customFormat="1" ht="135" x14ac:dyDescent="0.2">
      <c r="A62" s="48">
        <v>9</v>
      </c>
      <c r="B62" s="58" t="s">
        <v>138</v>
      </c>
      <c r="C62" s="59" t="s">
        <v>151</v>
      </c>
      <c r="D62" s="60" t="s">
        <v>152</v>
      </c>
      <c r="E62" s="61">
        <v>708400000</v>
      </c>
      <c r="F62" s="58"/>
      <c r="G62" s="59"/>
      <c r="H62" s="73" t="s">
        <v>65</v>
      </c>
      <c r="I62" s="2088"/>
      <c r="J62" s="63">
        <f t="shared" si="0"/>
        <v>43237</v>
      </c>
      <c r="K62" s="64">
        <v>43252</v>
      </c>
      <c r="L62" s="64">
        <f t="shared" si="2"/>
        <v>43312</v>
      </c>
      <c r="M62" s="64">
        <f t="shared" si="1"/>
        <v>43342</v>
      </c>
      <c r="N62" s="65">
        <v>3</v>
      </c>
      <c r="O62" s="64">
        <f t="shared" si="3"/>
        <v>43402</v>
      </c>
      <c r="P62" s="66">
        <f t="shared" si="4"/>
        <v>43432</v>
      </c>
    </row>
    <row r="63" spans="1:16" s="57" customFormat="1" ht="135" x14ac:dyDescent="0.2">
      <c r="A63" s="48">
        <v>9</v>
      </c>
      <c r="B63" s="58" t="s">
        <v>138</v>
      </c>
      <c r="C63" s="59" t="s">
        <v>153</v>
      </c>
      <c r="D63" s="60" t="s">
        <v>152</v>
      </c>
      <c r="E63" s="61">
        <v>708400000</v>
      </c>
      <c r="F63" s="58"/>
      <c r="G63" s="59"/>
      <c r="H63" s="73" t="s">
        <v>65</v>
      </c>
      <c r="I63" s="2088"/>
      <c r="J63" s="63">
        <f t="shared" si="0"/>
        <v>43237</v>
      </c>
      <c r="K63" s="64">
        <v>43252</v>
      </c>
      <c r="L63" s="64">
        <f t="shared" si="2"/>
        <v>43312</v>
      </c>
      <c r="M63" s="64">
        <f t="shared" si="1"/>
        <v>43342</v>
      </c>
      <c r="N63" s="65">
        <v>3</v>
      </c>
      <c r="O63" s="64">
        <f t="shared" si="3"/>
        <v>43402</v>
      </c>
      <c r="P63" s="66">
        <f t="shared" si="4"/>
        <v>43432</v>
      </c>
    </row>
    <row r="64" spans="1:16" s="57" customFormat="1" ht="135" x14ac:dyDescent="0.2">
      <c r="A64" s="48">
        <v>9</v>
      </c>
      <c r="B64" s="58" t="s">
        <v>138</v>
      </c>
      <c r="C64" s="59" t="s">
        <v>154</v>
      </c>
      <c r="D64" s="60" t="s">
        <v>155</v>
      </c>
      <c r="E64" s="61">
        <v>708400000</v>
      </c>
      <c r="F64" s="58"/>
      <c r="G64" s="59"/>
      <c r="H64" s="73" t="s">
        <v>65</v>
      </c>
      <c r="I64" s="2088"/>
      <c r="J64" s="63">
        <f t="shared" si="0"/>
        <v>43237</v>
      </c>
      <c r="K64" s="64">
        <v>43252</v>
      </c>
      <c r="L64" s="64">
        <f t="shared" si="2"/>
        <v>43312</v>
      </c>
      <c r="M64" s="64">
        <f t="shared" si="1"/>
        <v>43342</v>
      </c>
      <c r="N64" s="65">
        <v>3</v>
      </c>
      <c r="O64" s="64">
        <f t="shared" si="3"/>
        <v>43402</v>
      </c>
      <c r="P64" s="66">
        <f t="shared" si="4"/>
        <v>43432</v>
      </c>
    </row>
    <row r="65" spans="1:16" s="57" customFormat="1" ht="135" x14ac:dyDescent="0.2">
      <c r="A65" s="48">
        <v>9</v>
      </c>
      <c r="B65" s="58" t="s">
        <v>138</v>
      </c>
      <c r="C65" s="59" t="s">
        <v>156</v>
      </c>
      <c r="D65" s="60" t="s">
        <v>157</v>
      </c>
      <c r="E65" s="61">
        <v>708400000</v>
      </c>
      <c r="F65" s="58"/>
      <c r="G65" s="59"/>
      <c r="H65" s="73" t="s">
        <v>65</v>
      </c>
      <c r="I65" s="2088"/>
      <c r="J65" s="63">
        <f t="shared" si="0"/>
        <v>43237</v>
      </c>
      <c r="K65" s="64">
        <v>43252</v>
      </c>
      <c r="L65" s="64">
        <f t="shared" si="2"/>
        <v>43312</v>
      </c>
      <c r="M65" s="64">
        <f t="shared" si="1"/>
        <v>43342</v>
      </c>
      <c r="N65" s="65">
        <v>3</v>
      </c>
      <c r="O65" s="64">
        <f t="shared" si="3"/>
        <v>43402</v>
      </c>
      <c r="P65" s="66">
        <f t="shared" si="4"/>
        <v>43432</v>
      </c>
    </row>
    <row r="66" spans="1:16" s="57" customFormat="1" ht="135" x14ac:dyDescent="0.2">
      <c r="A66" s="48">
        <v>9</v>
      </c>
      <c r="B66" s="58" t="s">
        <v>138</v>
      </c>
      <c r="C66" s="59" t="s">
        <v>158</v>
      </c>
      <c r="D66" s="60" t="s">
        <v>157</v>
      </c>
      <c r="E66" s="61">
        <v>708400000</v>
      </c>
      <c r="F66" s="58"/>
      <c r="G66" s="59"/>
      <c r="H66" s="73" t="s">
        <v>65</v>
      </c>
      <c r="I66" s="2088"/>
      <c r="J66" s="63">
        <f t="shared" si="0"/>
        <v>43237</v>
      </c>
      <c r="K66" s="64">
        <v>43252</v>
      </c>
      <c r="L66" s="64">
        <f t="shared" si="2"/>
        <v>43312</v>
      </c>
      <c r="M66" s="64">
        <f t="shared" si="1"/>
        <v>43342</v>
      </c>
      <c r="N66" s="65">
        <v>3</v>
      </c>
      <c r="O66" s="64">
        <f t="shared" si="3"/>
        <v>43402</v>
      </c>
      <c r="P66" s="66">
        <f t="shared" si="4"/>
        <v>43432</v>
      </c>
    </row>
    <row r="67" spans="1:16" s="57" customFormat="1" ht="135" x14ac:dyDescent="0.2">
      <c r="A67" s="48">
        <v>9</v>
      </c>
      <c r="B67" s="58" t="s">
        <v>138</v>
      </c>
      <c r="C67" s="59" t="s">
        <v>159</v>
      </c>
      <c r="D67" s="60" t="s">
        <v>157</v>
      </c>
      <c r="E67" s="61">
        <v>708400000</v>
      </c>
      <c r="F67" s="58"/>
      <c r="G67" s="59"/>
      <c r="H67" s="73" t="s">
        <v>65</v>
      </c>
      <c r="I67" s="2088"/>
      <c r="J67" s="63">
        <f t="shared" si="0"/>
        <v>43237</v>
      </c>
      <c r="K67" s="64">
        <v>43252</v>
      </c>
      <c r="L67" s="64">
        <f t="shared" si="2"/>
        <v>43312</v>
      </c>
      <c r="M67" s="64">
        <f t="shared" si="1"/>
        <v>43342</v>
      </c>
      <c r="N67" s="65">
        <v>3</v>
      </c>
      <c r="O67" s="64">
        <f t="shared" si="3"/>
        <v>43402</v>
      </c>
      <c r="P67" s="66">
        <f t="shared" si="4"/>
        <v>43432</v>
      </c>
    </row>
    <row r="68" spans="1:16" s="57" customFormat="1" ht="135" x14ac:dyDescent="0.2">
      <c r="A68" s="48">
        <v>9</v>
      </c>
      <c r="B68" s="58" t="s">
        <v>138</v>
      </c>
      <c r="C68" s="59" t="s">
        <v>160</v>
      </c>
      <c r="D68" s="60" t="s">
        <v>140</v>
      </c>
      <c r="E68" s="61">
        <v>61600000</v>
      </c>
      <c r="F68" s="58"/>
      <c r="G68" s="59"/>
      <c r="H68" s="73" t="s">
        <v>65</v>
      </c>
      <c r="I68" s="2088"/>
      <c r="J68" s="63">
        <f t="shared" si="0"/>
        <v>43237</v>
      </c>
      <c r="K68" s="64">
        <v>43252</v>
      </c>
      <c r="L68" s="64">
        <f t="shared" si="2"/>
        <v>43312</v>
      </c>
      <c r="M68" s="64">
        <f t="shared" si="1"/>
        <v>43342</v>
      </c>
      <c r="N68" s="65">
        <v>3</v>
      </c>
      <c r="O68" s="64">
        <f t="shared" si="3"/>
        <v>43402</v>
      </c>
      <c r="P68" s="66">
        <f t="shared" si="4"/>
        <v>43432</v>
      </c>
    </row>
    <row r="69" spans="1:16" s="57" customFormat="1" ht="135" x14ac:dyDescent="0.2">
      <c r="A69" s="48">
        <v>9</v>
      </c>
      <c r="B69" s="58" t="s">
        <v>138</v>
      </c>
      <c r="C69" s="59" t="s">
        <v>161</v>
      </c>
      <c r="D69" s="60" t="s">
        <v>140</v>
      </c>
      <c r="E69" s="61">
        <v>61600000</v>
      </c>
      <c r="F69" s="58"/>
      <c r="G69" s="59"/>
      <c r="H69" s="73" t="s">
        <v>65</v>
      </c>
      <c r="I69" s="2088"/>
      <c r="J69" s="63">
        <f t="shared" si="0"/>
        <v>43237</v>
      </c>
      <c r="K69" s="64">
        <v>43252</v>
      </c>
      <c r="L69" s="64">
        <f t="shared" si="2"/>
        <v>43312</v>
      </c>
      <c r="M69" s="64">
        <f t="shared" si="1"/>
        <v>43342</v>
      </c>
      <c r="N69" s="65">
        <v>3</v>
      </c>
      <c r="O69" s="64">
        <f t="shared" si="3"/>
        <v>43402</v>
      </c>
      <c r="P69" s="66">
        <f t="shared" si="4"/>
        <v>43432</v>
      </c>
    </row>
    <row r="70" spans="1:16" s="57" customFormat="1" ht="135" x14ac:dyDescent="0.2">
      <c r="A70" s="48">
        <v>9</v>
      </c>
      <c r="B70" s="58" t="s">
        <v>138</v>
      </c>
      <c r="C70" s="59" t="s">
        <v>162</v>
      </c>
      <c r="D70" s="60" t="s">
        <v>140</v>
      </c>
      <c r="E70" s="61">
        <v>61600000</v>
      </c>
      <c r="F70" s="58"/>
      <c r="G70" s="59"/>
      <c r="H70" s="73" t="s">
        <v>65</v>
      </c>
      <c r="I70" s="2088"/>
      <c r="J70" s="63">
        <f t="shared" si="0"/>
        <v>43237</v>
      </c>
      <c r="K70" s="64">
        <v>43252</v>
      </c>
      <c r="L70" s="64">
        <f t="shared" si="2"/>
        <v>43312</v>
      </c>
      <c r="M70" s="64">
        <f t="shared" si="1"/>
        <v>43342</v>
      </c>
      <c r="N70" s="65">
        <v>3</v>
      </c>
      <c r="O70" s="64">
        <f t="shared" si="3"/>
        <v>43402</v>
      </c>
      <c r="P70" s="66">
        <f t="shared" si="4"/>
        <v>43432</v>
      </c>
    </row>
    <row r="71" spans="1:16" s="57" customFormat="1" ht="135" x14ac:dyDescent="0.2">
      <c r="A71" s="48">
        <v>9</v>
      </c>
      <c r="B71" s="58" t="s">
        <v>138</v>
      </c>
      <c r="C71" s="59" t="s">
        <v>163</v>
      </c>
      <c r="D71" s="60" t="s">
        <v>144</v>
      </c>
      <c r="E71" s="61">
        <v>61600000</v>
      </c>
      <c r="F71" s="58"/>
      <c r="G71" s="59"/>
      <c r="H71" s="73" t="s">
        <v>65</v>
      </c>
      <c r="I71" s="2088"/>
      <c r="J71" s="63">
        <f t="shared" si="0"/>
        <v>43237</v>
      </c>
      <c r="K71" s="64">
        <v>43252</v>
      </c>
      <c r="L71" s="64">
        <f t="shared" si="2"/>
        <v>43312</v>
      </c>
      <c r="M71" s="64">
        <f t="shared" si="1"/>
        <v>43342</v>
      </c>
      <c r="N71" s="65">
        <v>3</v>
      </c>
      <c r="O71" s="64">
        <f t="shared" si="3"/>
        <v>43402</v>
      </c>
      <c r="P71" s="66">
        <f t="shared" si="4"/>
        <v>43432</v>
      </c>
    </row>
    <row r="72" spans="1:16" s="57" customFormat="1" ht="135" x14ac:dyDescent="0.2">
      <c r="A72" s="48">
        <v>9</v>
      </c>
      <c r="B72" s="58" t="s">
        <v>138</v>
      </c>
      <c r="C72" s="59" t="s">
        <v>164</v>
      </c>
      <c r="D72" s="60" t="s">
        <v>146</v>
      </c>
      <c r="E72" s="61">
        <v>61600000</v>
      </c>
      <c r="F72" s="58"/>
      <c r="G72" s="59"/>
      <c r="H72" s="73" t="s">
        <v>65</v>
      </c>
      <c r="I72" s="2088"/>
      <c r="J72" s="63">
        <f t="shared" si="0"/>
        <v>43237</v>
      </c>
      <c r="K72" s="64">
        <v>43252</v>
      </c>
      <c r="L72" s="64">
        <f t="shared" si="2"/>
        <v>43312</v>
      </c>
      <c r="M72" s="64">
        <f t="shared" si="1"/>
        <v>43342</v>
      </c>
      <c r="N72" s="65">
        <v>3</v>
      </c>
      <c r="O72" s="64">
        <f t="shared" si="3"/>
        <v>43402</v>
      </c>
      <c r="P72" s="66">
        <f t="shared" si="4"/>
        <v>43432</v>
      </c>
    </row>
    <row r="73" spans="1:16" s="57" customFormat="1" ht="135" x14ac:dyDescent="0.2">
      <c r="A73" s="48">
        <v>9</v>
      </c>
      <c r="B73" s="58" t="s">
        <v>138</v>
      </c>
      <c r="C73" s="59" t="s">
        <v>165</v>
      </c>
      <c r="D73" s="60" t="s">
        <v>148</v>
      </c>
      <c r="E73" s="61">
        <v>61600000</v>
      </c>
      <c r="F73" s="58"/>
      <c r="G73" s="59"/>
      <c r="H73" s="73" t="s">
        <v>65</v>
      </c>
      <c r="I73" s="2088"/>
      <c r="J73" s="63">
        <f t="shared" si="0"/>
        <v>43237</v>
      </c>
      <c r="K73" s="64">
        <v>43252</v>
      </c>
      <c r="L73" s="64">
        <f t="shared" si="2"/>
        <v>43312</v>
      </c>
      <c r="M73" s="64">
        <f t="shared" si="1"/>
        <v>43342</v>
      </c>
      <c r="N73" s="65">
        <v>3</v>
      </c>
      <c r="O73" s="64">
        <f t="shared" si="3"/>
        <v>43402</v>
      </c>
      <c r="P73" s="66">
        <f t="shared" si="4"/>
        <v>43432</v>
      </c>
    </row>
    <row r="74" spans="1:16" s="57" customFormat="1" ht="135" x14ac:dyDescent="0.2">
      <c r="A74" s="48">
        <v>9</v>
      </c>
      <c r="B74" s="58" t="s">
        <v>138</v>
      </c>
      <c r="C74" s="59" t="s">
        <v>166</v>
      </c>
      <c r="D74" s="60" t="s">
        <v>150</v>
      </c>
      <c r="E74" s="61">
        <v>61600000</v>
      </c>
      <c r="F74" s="58"/>
      <c r="G74" s="59"/>
      <c r="H74" s="73" t="s">
        <v>65</v>
      </c>
      <c r="I74" s="2088"/>
      <c r="J74" s="63">
        <f t="shared" si="0"/>
        <v>43237</v>
      </c>
      <c r="K74" s="64">
        <v>43252</v>
      </c>
      <c r="L74" s="64">
        <f t="shared" si="2"/>
        <v>43312</v>
      </c>
      <c r="M74" s="64">
        <f t="shared" si="1"/>
        <v>43342</v>
      </c>
      <c r="N74" s="65">
        <v>3</v>
      </c>
      <c r="O74" s="64">
        <f t="shared" si="3"/>
        <v>43402</v>
      </c>
      <c r="P74" s="66">
        <f t="shared" si="4"/>
        <v>43432</v>
      </c>
    </row>
    <row r="75" spans="1:16" s="57" customFormat="1" ht="135" x14ac:dyDescent="0.2">
      <c r="A75" s="48">
        <v>9</v>
      </c>
      <c r="B75" s="58" t="s">
        <v>138</v>
      </c>
      <c r="C75" s="59" t="s">
        <v>167</v>
      </c>
      <c r="D75" s="60" t="s">
        <v>152</v>
      </c>
      <c r="E75" s="61">
        <v>61600000</v>
      </c>
      <c r="F75" s="58"/>
      <c r="G75" s="59"/>
      <c r="H75" s="73" t="s">
        <v>65</v>
      </c>
      <c r="I75" s="2088"/>
      <c r="J75" s="63">
        <f t="shared" si="0"/>
        <v>43237</v>
      </c>
      <c r="K75" s="64">
        <v>43252</v>
      </c>
      <c r="L75" s="64">
        <f t="shared" si="2"/>
        <v>43312</v>
      </c>
      <c r="M75" s="64">
        <f t="shared" si="1"/>
        <v>43342</v>
      </c>
      <c r="N75" s="65">
        <v>3</v>
      </c>
      <c r="O75" s="64">
        <f t="shared" si="3"/>
        <v>43402</v>
      </c>
      <c r="P75" s="66">
        <f t="shared" si="4"/>
        <v>43432</v>
      </c>
    </row>
    <row r="76" spans="1:16" s="57" customFormat="1" ht="135" x14ac:dyDescent="0.2">
      <c r="A76" s="48">
        <v>9</v>
      </c>
      <c r="B76" s="58" t="s">
        <v>138</v>
      </c>
      <c r="C76" s="59" t="s">
        <v>168</v>
      </c>
      <c r="D76" s="60" t="s">
        <v>152</v>
      </c>
      <c r="E76" s="61">
        <v>61600000</v>
      </c>
      <c r="F76" s="58"/>
      <c r="G76" s="59"/>
      <c r="H76" s="73" t="s">
        <v>65</v>
      </c>
      <c r="I76" s="2088"/>
      <c r="J76" s="63">
        <f t="shared" si="0"/>
        <v>43237</v>
      </c>
      <c r="K76" s="64">
        <v>43252</v>
      </c>
      <c r="L76" s="64">
        <f t="shared" si="2"/>
        <v>43312</v>
      </c>
      <c r="M76" s="64">
        <f t="shared" si="1"/>
        <v>43342</v>
      </c>
      <c r="N76" s="65">
        <v>3</v>
      </c>
      <c r="O76" s="64">
        <f t="shared" si="3"/>
        <v>43402</v>
      </c>
      <c r="P76" s="66">
        <f t="shared" si="4"/>
        <v>43432</v>
      </c>
    </row>
    <row r="77" spans="1:16" s="57" customFormat="1" ht="135" x14ac:dyDescent="0.2">
      <c r="A77" s="48">
        <v>9</v>
      </c>
      <c r="B77" s="58" t="s">
        <v>138</v>
      </c>
      <c r="C77" s="59" t="s">
        <v>169</v>
      </c>
      <c r="D77" s="60" t="s">
        <v>155</v>
      </c>
      <c r="E77" s="61">
        <v>61600000</v>
      </c>
      <c r="F77" s="58"/>
      <c r="G77" s="59"/>
      <c r="H77" s="73" t="s">
        <v>65</v>
      </c>
      <c r="I77" s="2088"/>
      <c r="J77" s="63">
        <f t="shared" si="0"/>
        <v>43237</v>
      </c>
      <c r="K77" s="64">
        <v>43252</v>
      </c>
      <c r="L77" s="64">
        <f t="shared" si="2"/>
        <v>43312</v>
      </c>
      <c r="M77" s="64">
        <f t="shared" si="1"/>
        <v>43342</v>
      </c>
      <c r="N77" s="65">
        <v>3</v>
      </c>
      <c r="O77" s="64">
        <f t="shared" si="3"/>
        <v>43402</v>
      </c>
      <c r="P77" s="66">
        <f t="shared" si="4"/>
        <v>43432</v>
      </c>
    </row>
    <row r="78" spans="1:16" s="57" customFormat="1" ht="135" x14ac:dyDescent="0.2">
      <c r="A78" s="48">
        <v>9</v>
      </c>
      <c r="B78" s="58" t="s">
        <v>138</v>
      </c>
      <c r="C78" s="59" t="s">
        <v>170</v>
      </c>
      <c r="D78" s="60" t="s">
        <v>157</v>
      </c>
      <c r="E78" s="61">
        <v>61600000</v>
      </c>
      <c r="F78" s="58"/>
      <c r="G78" s="59"/>
      <c r="H78" s="73" t="s">
        <v>65</v>
      </c>
      <c r="I78" s="2088"/>
      <c r="J78" s="63">
        <f t="shared" si="0"/>
        <v>43237</v>
      </c>
      <c r="K78" s="64">
        <v>43252</v>
      </c>
      <c r="L78" s="64">
        <f t="shared" si="2"/>
        <v>43312</v>
      </c>
      <c r="M78" s="64">
        <f t="shared" si="1"/>
        <v>43342</v>
      </c>
      <c r="N78" s="65">
        <v>3</v>
      </c>
      <c r="O78" s="64">
        <f t="shared" si="3"/>
        <v>43402</v>
      </c>
      <c r="P78" s="66">
        <f t="shared" si="4"/>
        <v>43432</v>
      </c>
    </row>
    <row r="79" spans="1:16" s="57" customFormat="1" ht="135" x14ac:dyDescent="0.2">
      <c r="A79" s="48">
        <v>9</v>
      </c>
      <c r="B79" s="58" t="s">
        <v>138</v>
      </c>
      <c r="C79" s="59" t="s">
        <v>171</v>
      </c>
      <c r="D79" s="60" t="s">
        <v>157</v>
      </c>
      <c r="E79" s="61">
        <v>61600000</v>
      </c>
      <c r="F79" s="58"/>
      <c r="G79" s="59"/>
      <c r="H79" s="73" t="s">
        <v>65</v>
      </c>
      <c r="I79" s="2088"/>
      <c r="J79" s="63">
        <f t="shared" si="0"/>
        <v>43237</v>
      </c>
      <c r="K79" s="64">
        <v>43252</v>
      </c>
      <c r="L79" s="64">
        <f t="shared" si="2"/>
        <v>43312</v>
      </c>
      <c r="M79" s="64">
        <f t="shared" si="1"/>
        <v>43342</v>
      </c>
      <c r="N79" s="65">
        <v>3</v>
      </c>
      <c r="O79" s="64">
        <f t="shared" si="3"/>
        <v>43402</v>
      </c>
      <c r="P79" s="66">
        <f t="shared" si="4"/>
        <v>43432</v>
      </c>
    </row>
    <row r="80" spans="1:16" s="57" customFormat="1" ht="135" x14ac:dyDescent="0.2">
      <c r="A80" s="48">
        <v>9</v>
      </c>
      <c r="B80" s="58" t="s">
        <v>138</v>
      </c>
      <c r="C80" s="59" t="s">
        <v>172</v>
      </c>
      <c r="D80" s="60" t="s">
        <v>157</v>
      </c>
      <c r="E80" s="61">
        <v>61600000</v>
      </c>
      <c r="F80" s="58"/>
      <c r="G80" s="59"/>
      <c r="H80" s="73" t="s">
        <v>65</v>
      </c>
      <c r="I80" s="2088"/>
      <c r="J80" s="63">
        <f t="shared" si="0"/>
        <v>43237</v>
      </c>
      <c r="K80" s="64">
        <v>43252</v>
      </c>
      <c r="L80" s="64">
        <f t="shared" si="2"/>
        <v>43312</v>
      </c>
      <c r="M80" s="64">
        <f t="shared" si="1"/>
        <v>43342</v>
      </c>
      <c r="N80" s="65">
        <v>3</v>
      </c>
      <c r="O80" s="64">
        <f t="shared" si="3"/>
        <v>43402</v>
      </c>
      <c r="P80" s="66">
        <f t="shared" si="4"/>
        <v>43432</v>
      </c>
    </row>
    <row r="81" spans="1:16" s="57" customFormat="1" ht="135" x14ac:dyDescent="0.2">
      <c r="A81" s="48">
        <v>9</v>
      </c>
      <c r="B81" s="58" t="s">
        <v>138</v>
      </c>
      <c r="C81" s="59" t="s">
        <v>173</v>
      </c>
      <c r="D81" s="60" t="s">
        <v>174</v>
      </c>
      <c r="E81" s="61">
        <v>7544000000</v>
      </c>
      <c r="F81" s="58"/>
      <c r="G81" s="59"/>
      <c r="H81" s="73" t="s">
        <v>65</v>
      </c>
      <c r="I81" s="2088"/>
      <c r="J81" s="63">
        <f t="shared" si="0"/>
        <v>43237</v>
      </c>
      <c r="K81" s="64">
        <v>43252</v>
      </c>
      <c r="L81" s="64">
        <f t="shared" si="2"/>
        <v>43312</v>
      </c>
      <c r="M81" s="64">
        <f t="shared" si="1"/>
        <v>43342</v>
      </c>
      <c r="N81" s="65">
        <v>4</v>
      </c>
      <c r="O81" s="64">
        <f>+M81+60</f>
        <v>43402</v>
      </c>
      <c r="P81" s="66">
        <f>+M81+N81*30</f>
        <v>43462</v>
      </c>
    </row>
    <row r="82" spans="1:16" s="57" customFormat="1" ht="135" x14ac:dyDescent="0.2">
      <c r="A82" s="48">
        <v>9</v>
      </c>
      <c r="B82" s="58" t="s">
        <v>138</v>
      </c>
      <c r="C82" s="74" t="s">
        <v>175</v>
      </c>
      <c r="D82" s="65" t="s">
        <v>174</v>
      </c>
      <c r="E82" s="75">
        <v>656000000</v>
      </c>
      <c r="F82" s="76"/>
      <c r="G82" s="74"/>
      <c r="H82" s="73" t="s">
        <v>65</v>
      </c>
      <c r="I82" s="2088"/>
      <c r="J82" s="63">
        <f t="shared" si="0"/>
        <v>43237</v>
      </c>
      <c r="K82" s="64">
        <v>43252</v>
      </c>
      <c r="L82" s="64">
        <f t="shared" si="2"/>
        <v>43312</v>
      </c>
      <c r="M82" s="64">
        <f t="shared" si="1"/>
        <v>43342</v>
      </c>
      <c r="N82" s="65">
        <v>4</v>
      </c>
      <c r="O82" s="64">
        <f>+M82+60</f>
        <v>43402</v>
      </c>
      <c r="P82" s="66">
        <f>+M82+N82*30</f>
        <v>43462</v>
      </c>
    </row>
    <row r="83" spans="1:16" s="57" customFormat="1" ht="135" x14ac:dyDescent="0.2">
      <c r="A83" s="48">
        <v>9</v>
      </c>
      <c r="B83" s="58" t="s">
        <v>138</v>
      </c>
      <c r="C83" s="74" t="s">
        <v>176</v>
      </c>
      <c r="D83" s="65" t="s">
        <v>177</v>
      </c>
      <c r="E83" s="75">
        <v>2500000000</v>
      </c>
      <c r="F83" s="76"/>
      <c r="G83" s="74"/>
      <c r="H83" s="73" t="s">
        <v>74</v>
      </c>
      <c r="I83" s="2088"/>
      <c r="J83" s="63">
        <f>+K83-15</f>
        <v>43237</v>
      </c>
      <c r="K83" s="64">
        <v>43252</v>
      </c>
      <c r="L83" s="64">
        <f>+K83+60</f>
        <v>43312</v>
      </c>
      <c r="M83" s="64">
        <f>+L83+30</f>
        <v>43342</v>
      </c>
      <c r="N83" s="65">
        <v>4</v>
      </c>
      <c r="O83" s="64">
        <f>+M83+60</f>
        <v>43402</v>
      </c>
      <c r="P83" s="66">
        <f>+M83+N83*30</f>
        <v>43462</v>
      </c>
    </row>
    <row r="84" spans="1:16" s="57" customFormat="1" ht="60" x14ac:dyDescent="0.2">
      <c r="A84" s="48">
        <v>4</v>
      </c>
      <c r="B84" s="77"/>
      <c r="C84" s="74" t="s">
        <v>178</v>
      </c>
      <c r="D84" s="65" t="s">
        <v>179</v>
      </c>
      <c r="E84" s="75">
        <v>15000000000</v>
      </c>
      <c r="F84" s="76" t="s">
        <v>180</v>
      </c>
      <c r="G84" s="74"/>
      <c r="H84" s="73"/>
      <c r="I84" s="2089"/>
      <c r="J84" s="63">
        <f t="shared" si="0"/>
        <v>43131</v>
      </c>
      <c r="K84" s="64">
        <v>43146</v>
      </c>
      <c r="L84" s="64">
        <f t="shared" si="2"/>
        <v>43206</v>
      </c>
      <c r="M84" s="64">
        <f t="shared" si="1"/>
        <v>43236</v>
      </c>
      <c r="N84" s="65">
        <v>4</v>
      </c>
      <c r="O84" s="64">
        <f>+M84+60</f>
        <v>43296</v>
      </c>
      <c r="P84" s="66">
        <f>+M84+N84*30</f>
        <v>43356</v>
      </c>
    </row>
    <row r="85" spans="1:16" s="57" customFormat="1" ht="15.75" thickBot="1" x14ac:dyDescent="0.25">
      <c r="A85" s="48"/>
      <c r="B85" s="78"/>
      <c r="C85" s="79"/>
      <c r="D85" s="80"/>
      <c r="E85" s="81"/>
      <c r="F85" s="82"/>
      <c r="G85" s="80"/>
      <c r="H85" s="80"/>
      <c r="I85" s="83"/>
      <c r="J85" s="78"/>
      <c r="K85" s="84"/>
      <c r="L85" s="84"/>
      <c r="M85" s="84"/>
      <c r="N85" s="85"/>
      <c r="O85" s="85"/>
      <c r="P85" s="86"/>
    </row>
    <row r="86" spans="1:16" x14ac:dyDescent="0.2">
      <c r="E86" s="88">
        <f>+SUBTOTAL(9,E5:E85)</f>
        <v>331341765337</v>
      </c>
    </row>
  </sheetData>
  <autoFilter ref="A4:R84"/>
  <mergeCells count="7">
    <mergeCell ref="I5:I84"/>
    <mergeCell ref="B1:P1"/>
    <mergeCell ref="B3:B4"/>
    <mergeCell ref="C3:C4"/>
    <mergeCell ref="D3:D4"/>
    <mergeCell ref="E3:E4"/>
    <mergeCell ref="J3:P3"/>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Z16"/>
  <sheetViews>
    <sheetView zoomScale="90" zoomScaleNormal="90" workbookViewId="0">
      <pane xSplit="4" ySplit="4" topLeftCell="E5" activePane="bottomRight" state="frozen"/>
      <selection activeCell="D5" sqref="D5"/>
      <selection pane="topRight" activeCell="D5" sqref="D5"/>
      <selection pane="bottomLeft" activeCell="D5" sqref="D5"/>
      <selection pane="bottomRight" activeCell="C7" sqref="C7"/>
    </sheetView>
  </sheetViews>
  <sheetFormatPr baseColWidth="10" defaultRowHeight="12.75" x14ac:dyDescent="0.2"/>
  <cols>
    <col min="1" max="1" width="14" style="1" customWidth="1"/>
    <col min="2" max="2" width="11.42578125" style="9"/>
    <col min="3" max="3" width="60.7109375" style="1" customWidth="1"/>
    <col min="4" max="5" width="17.7109375" style="1" customWidth="1"/>
    <col min="6" max="6" width="8.7109375" style="1" customWidth="1"/>
    <col min="7" max="7" width="17.7109375" style="1" customWidth="1"/>
    <col min="8" max="8" width="8.7109375" style="1" customWidth="1"/>
    <col min="9" max="9" width="17.7109375" style="1" customWidth="1"/>
    <col min="10" max="10" width="8.7109375" style="1" customWidth="1"/>
    <col min="11" max="11" width="17.7109375" style="1" customWidth="1"/>
    <col min="12" max="12" width="8.7109375" style="1" customWidth="1"/>
    <col min="13" max="13" width="17.7109375" style="1" customWidth="1"/>
    <col min="14" max="14" width="8.7109375" style="1" customWidth="1"/>
    <col min="15" max="15" width="17.7109375" style="1" customWidth="1"/>
    <col min="16" max="16" width="8.7109375" style="1" customWidth="1"/>
    <col min="17" max="17" width="17.7109375" style="1" customWidth="1"/>
    <col min="18" max="18" width="8.7109375" style="1" customWidth="1"/>
    <col min="19" max="19" width="17.7109375" style="1" customWidth="1"/>
    <col min="20" max="20" width="8.7109375" style="1" customWidth="1"/>
    <col min="21" max="21" width="17.7109375" style="1" customWidth="1"/>
    <col min="22" max="22" width="8.7109375" style="1" customWidth="1"/>
    <col min="23" max="23" width="17.7109375" style="1" customWidth="1"/>
    <col min="24" max="24" width="8.7109375" style="1" customWidth="1"/>
    <col min="25" max="25" width="17.7109375" style="1" customWidth="1"/>
    <col min="26" max="26" width="8.7109375" style="1" customWidth="1"/>
    <col min="27" max="27" width="17.7109375" style="1" customWidth="1"/>
    <col min="28" max="28" width="8.7109375" style="1" customWidth="1"/>
    <col min="29" max="29" width="17.7109375" style="1" customWidth="1"/>
    <col min="30" max="30" width="8.7109375" style="1" customWidth="1"/>
    <col min="31" max="31" width="17.7109375" style="1" customWidth="1"/>
    <col min="32" max="32" width="8.7109375" style="1" customWidth="1"/>
    <col min="33" max="33" width="17.7109375" style="1" customWidth="1"/>
    <col min="34" max="34" width="8.7109375" style="1" customWidth="1"/>
    <col min="35" max="35" width="17.7109375" style="1" customWidth="1"/>
    <col min="36" max="36" width="8.7109375" style="1" customWidth="1"/>
    <col min="37" max="37" width="17.7109375" style="1" customWidth="1"/>
    <col min="38" max="38" width="8.7109375" style="1" customWidth="1"/>
    <col min="39" max="39" width="17.7109375" style="1" customWidth="1"/>
    <col min="40" max="40" width="8.7109375" style="1" customWidth="1"/>
    <col min="41" max="41" width="17.7109375" style="1" customWidth="1"/>
    <col min="42" max="42" width="8.7109375" style="1" customWidth="1"/>
    <col min="43" max="43" width="17.7109375" style="1" customWidth="1"/>
    <col min="44" max="44" width="8.7109375" style="1" customWidth="1"/>
    <col min="45" max="45" width="17.7109375" style="1" customWidth="1"/>
    <col min="46" max="46" width="8.7109375" style="1" customWidth="1"/>
    <col min="47" max="47" width="17.7109375" style="1" customWidth="1"/>
    <col min="48" max="48" width="8.7109375" style="1" customWidth="1"/>
    <col min="49" max="49" width="17.7109375" style="1" customWidth="1"/>
    <col min="50" max="50" width="8.7109375" style="1" customWidth="1"/>
    <col min="51" max="51" width="17.7109375" style="1" customWidth="1"/>
    <col min="52" max="52" width="8.7109375" style="1" customWidth="1"/>
    <col min="53" max="16384" width="11.42578125" style="1"/>
  </cols>
  <sheetData>
    <row r="1" spans="1:52" ht="15.75" x14ac:dyDescent="0.2">
      <c r="B1" s="2098" t="s">
        <v>39</v>
      </c>
      <c r="C1" s="2098"/>
      <c r="D1" s="2098"/>
    </row>
    <row r="3" spans="1:52" x14ac:dyDescent="0.2">
      <c r="A3" s="2099" t="s">
        <v>38</v>
      </c>
      <c r="B3" s="2101" t="s">
        <v>1</v>
      </c>
      <c r="C3" s="2101" t="s">
        <v>2</v>
      </c>
      <c r="D3" s="2102" t="s">
        <v>3</v>
      </c>
      <c r="E3" s="2095" t="s">
        <v>4</v>
      </c>
      <c r="F3" s="2095"/>
      <c r="G3" s="2095"/>
      <c r="H3" s="2095"/>
      <c r="I3" s="2095" t="s">
        <v>5</v>
      </c>
      <c r="J3" s="2095"/>
      <c r="K3" s="2095"/>
      <c r="L3" s="2095"/>
      <c r="M3" s="2095" t="s">
        <v>6</v>
      </c>
      <c r="N3" s="2095"/>
      <c r="O3" s="2095"/>
      <c r="P3" s="2095"/>
      <c r="Q3" s="2095" t="s">
        <v>7</v>
      </c>
      <c r="R3" s="2095"/>
      <c r="S3" s="2095"/>
      <c r="T3" s="2095"/>
      <c r="U3" s="2095" t="s">
        <v>8</v>
      </c>
      <c r="V3" s="2095"/>
      <c r="W3" s="2095"/>
      <c r="X3" s="2095"/>
      <c r="Y3" s="2095" t="s">
        <v>9</v>
      </c>
      <c r="Z3" s="2095"/>
      <c r="AA3" s="2095"/>
      <c r="AB3" s="2095"/>
      <c r="AC3" s="2095" t="s">
        <v>10</v>
      </c>
      <c r="AD3" s="2095"/>
      <c r="AE3" s="2095"/>
      <c r="AF3" s="2095"/>
      <c r="AG3" s="2095" t="s">
        <v>11</v>
      </c>
      <c r="AH3" s="2095"/>
      <c r="AI3" s="2095"/>
      <c r="AJ3" s="2095"/>
      <c r="AK3" s="2095" t="s">
        <v>12</v>
      </c>
      <c r="AL3" s="2095"/>
      <c r="AM3" s="2095"/>
      <c r="AN3" s="2095"/>
      <c r="AO3" s="2095" t="s">
        <v>13</v>
      </c>
      <c r="AP3" s="2095"/>
      <c r="AQ3" s="2095"/>
      <c r="AR3" s="2095"/>
      <c r="AS3" s="2095" t="s">
        <v>14</v>
      </c>
      <c r="AT3" s="2095"/>
      <c r="AU3" s="2095"/>
      <c r="AV3" s="2095"/>
      <c r="AW3" s="2095" t="s">
        <v>15</v>
      </c>
      <c r="AX3" s="2095"/>
      <c r="AY3" s="2095"/>
      <c r="AZ3" s="2095"/>
    </row>
    <row r="4" spans="1:52" x14ac:dyDescent="0.2">
      <c r="A4" s="2100"/>
      <c r="B4" s="2101"/>
      <c r="C4" s="2101"/>
      <c r="D4" s="2102"/>
      <c r="E4" s="22" t="s">
        <v>16</v>
      </c>
      <c r="F4" s="22" t="s">
        <v>17</v>
      </c>
      <c r="G4" s="22" t="s">
        <v>18</v>
      </c>
      <c r="H4" s="22" t="s">
        <v>17</v>
      </c>
      <c r="I4" s="22" t="s">
        <v>16</v>
      </c>
      <c r="J4" s="22" t="s">
        <v>17</v>
      </c>
      <c r="K4" s="22" t="s">
        <v>18</v>
      </c>
      <c r="L4" s="22" t="s">
        <v>17</v>
      </c>
      <c r="M4" s="22" t="s">
        <v>16</v>
      </c>
      <c r="N4" s="22" t="s">
        <v>17</v>
      </c>
      <c r="O4" s="22" t="s">
        <v>18</v>
      </c>
      <c r="P4" s="22" t="s">
        <v>17</v>
      </c>
      <c r="Q4" s="22" t="s">
        <v>16</v>
      </c>
      <c r="R4" s="22" t="s">
        <v>17</v>
      </c>
      <c r="S4" s="22" t="s">
        <v>18</v>
      </c>
      <c r="T4" s="22" t="s">
        <v>17</v>
      </c>
      <c r="U4" s="22" t="s">
        <v>16</v>
      </c>
      <c r="V4" s="22" t="s">
        <v>17</v>
      </c>
      <c r="W4" s="22" t="s">
        <v>18</v>
      </c>
      <c r="X4" s="22" t="s">
        <v>17</v>
      </c>
      <c r="Y4" s="22" t="s">
        <v>16</v>
      </c>
      <c r="Z4" s="22" t="s">
        <v>17</v>
      </c>
      <c r="AA4" s="22" t="s">
        <v>18</v>
      </c>
      <c r="AB4" s="22" t="s">
        <v>17</v>
      </c>
      <c r="AC4" s="22" t="s">
        <v>16</v>
      </c>
      <c r="AD4" s="22" t="s">
        <v>17</v>
      </c>
      <c r="AE4" s="22" t="s">
        <v>18</v>
      </c>
      <c r="AF4" s="22" t="s">
        <v>17</v>
      </c>
      <c r="AG4" s="22" t="s">
        <v>16</v>
      </c>
      <c r="AH4" s="22" t="s">
        <v>17</v>
      </c>
      <c r="AI4" s="22" t="s">
        <v>18</v>
      </c>
      <c r="AJ4" s="22" t="s">
        <v>17</v>
      </c>
      <c r="AK4" s="22" t="s">
        <v>16</v>
      </c>
      <c r="AL4" s="22" t="s">
        <v>17</v>
      </c>
      <c r="AM4" s="22" t="s">
        <v>18</v>
      </c>
      <c r="AN4" s="22" t="s">
        <v>17</v>
      </c>
      <c r="AO4" s="22" t="s">
        <v>16</v>
      </c>
      <c r="AP4" s="22" t="s">
        <v>17</v>
      </c>
      <c r="AQ4" s="22" t="s">
        <v>18</v>
      </c>
      <c r="AR4" s="22" t="s">
        <v>17</v>
      </c>
      <c r="AS4" s="22" t="s">
        <v>16</v>
      </c>
      <c r="AT4" s="22" t="s">
        <v>17</v>
      </c>
      <c r="AU4" s="22" t="s">
        <v>18</v>
      </c>
      <c r="AV4" s="22" t="s">
        <v>17</v>
      </c>
      <c r="AW4" s="22" t="s">
        <v>16</v>
      </c>
      <c r="AX4" s="22" t="s">
        <v>17</v>
      </c>
      <c r="AY4" s="22" t="s">
        <v>18</v>
      </c>
      <c r="AZ4" s="22" t="s">
        <v>17</v>
      </c>
    </row>
    <row r="5" spans="1:52" s="8" customFormat="1" x14ac:dyDescent="0.2">
      <c r="B5" s="2" t="s">
        <v>19</v>
      </c>
      <c r="C5" s="10"/>
      <c r="D5" s="11"/>
      <c r="E5" s="5">
        <v>0</v>
      </c>
      <c r="F5" s="6">
        <f>IFERROR(E5/$D5,0)</f>
        <v>0</v>
      </c>
      <c r="G5" s="5">
        <v>0</v>
      </c>
      <c r="H5" s="6">
        <f>IFERROR(G5/$D5,0)</f>
        <v>0</v>
      </c>
      <c r="I5" s="5">
        <v>0</v>
      </c>
      <c r="J5" s="7">
        <f>IFERROR(I5/$D5,0)</f>
        <v>0</v>
      </c>
      <c r="K5" s="5">
        <v>0</v>
      </c>
      <c r="L5" s="7">
        <f>IFERROR(K5/$D5,0)</f>
        <v>0</v>
      </c>
      <c r="M5" s="5">
        <v>0</v>
      </c>
      <c r="N5" s="6">
        <f>IFERROR(M5/$D5,0)</f>
        <v>0</v>
      </c>
      <c r="O5" s="5">
        <v>0</v>
      </c>
      <c r="P5" s="6">
        <f>IFERROR(O5/$D5,0)</f>
        <v>0</v>
      </c>
      <c r="Q5" s="5">
        <v>0</v>
      </c>
      <c r="R5" s="7">
        <f>IFERROR(Q5/$D5,0)</f>
        <v>0</v>
      </c>
      <c r="S5" s="5">
        <v>0</v>
      </c>
      <c r="T5" s="7">
        <f>IFERROR(S5/$D5,0)</f>
        <v>0</v>
      </c>
      <c r="U5" s="5">
        <v>0</v>
      </c>
      <c r="V5" s="6">
        <f>IFERROR(U5/$D5,0)</f>
        <v>0</v>
      </c>
      <c r="W5" s="5">
        <v>0</v>
      </c>
      <c r="X5" s="6">
        <f>IFERROR(W5/$D5,0)</f>
        <v>0</v>
      </c>
      <c r="Y5" s="5">
        <v>0</v>
      </c>
      <c r="Z5" s="7">
        <f>IFERROR(Y5/$D5,0)</f>
        <v>0</v>
      </c>
      <c r="AA5" s="5">
        <v>0</v>
      </c>
      <c r="AB5" s="7">
        <f>IFERROR(AA5/$D5,0)</f>
        <v>0</v>
      </c>
      <c r="AC5" s="5">
        <v>0</v>
      </c>
      <c r="AD5" s="6">
        <f>IFERROR(AC5/$D5,0)</f>
        <v>0</v>
      </c>
      <c r="AE5" s="5">
        <v>0</v>
      </c>
      <c r="AF5" s="6">
        <f>IFERROR(AE5/$D5,0)</f>
        <v>0</v>
      </c>
      <c r="AG5" s="5">
        <v>0</v>
      </c>
      <c r="AH5" s="7">
        <f>IFERROR(AG5/$D5,0)</f>
        <v>0</v>
      </c>
      <c r="AI5" s="5">
        <v>0</v>
      </c>
      <c r="AJ5" s="7">
        <f>IFERROR(AI5/$D5,0)</f>
        <v>0</v>
      </c>
      <c r="AK5" s="5">
        <v>0</v>
      </c>
      <c r="AL5" s="6">
        <f>IFERROR(AK5/$D5,0)</f>
        <v>0</v>
      </c>
      <c r="AM5" s="5">
        <v>0</v>
      </c>
      <c r="AN5" s="6">
        <f>IFERROR(AM5/$D5,0)</f>
        <v>0</v>
      </c>
      <c r="AO5" s="5">
        <v>0</v>
      </c>
      <c r="AP5" s="7">
        <f>IFERROR(AO5/$D5,0)</f>
        <v>0</v>
      </c>
      <c r="AQ5" s="5">
        <v>0</v>
      </c>
      <c r="AR5" s="7">
        <f>IFERROR(AQ5/$D5,0)</f>
        <v>0</v>
      </c>
      <c r="AS5" s="5">
        <v>0</v>
      </c>
      <c r="AT5" s="6">
        <f>IFERROR(AS5/$D5,0)</f>
        <v>0</v>
      </c>
      <c r="AU5" s="5">
        <v>0</v>
      </c>
      <c r="AV5" s="6">
        <f>IFERROR(AU5/$D5,0)</f>
        <v>0</v>
      </c>
      <c r="AW5" s="5">
        <v>0</v>
      </c>
      <c r="AX5" s="7">
        <f>IFERROR(AW5/$D5,0)</f>
        <v>0</v>
      </c>
      <c r="AY5" s="5">
        <v>0</v>
      </c>
      <c r="AZ5" s="7">
        <f>IFERROR(AY5/$D5,0)</f>
        <v>0</v>
      </c>
    </row>
    <row r="6" spans="1:52" x14ac:dyDescent="0.2">
      <c r="B6" s="2096" t="s">
        <v>24</v>
      </c>
      <c r="C6" s="2096"/>
      <c r="D6" s="12">
        <f>SUM(D5:D5)</f>
        <v>0</v>
      </c>
      <c r="E6" s="12">
        <f>SUM(E5:E5)</f>
        <v>0</v>
      </c>
      <c r="F6" s="13">
        <f>IFERROR(E6/$D6,0)</f>
        <v>0</v>
      </c>
      <c r="G6" s="12">
        <f>SUM(G5:G5)</f>
        <v>0</v>
      </c>
      <c r="H6" s="13">
        <f>IFERROR(G6/$D6,0)</f>
        <v>0</v>
      </c>
      <c r="I6" s="12">
        <f>SUM(I5:I5)</f>
        <v>0</v>
      </c>
      <c r="J6" s="13">
        <f>IFERROR(I6/$D6,0)</f>
        <v>0</v>
      </c>
      <c r="K6" s="12">
        <f>SUM(K5:K5)</f>
        <v>0</v>
      </c>
      <c r="L6" s="13">
        <f>IFERROR(K6/$D6,0)</f>
        <v>0</v>
      </c>
      <c r="M6" s="12">
        <f>SUM(M5:M5)</f>
        <v>0</v>
      </c>
      <c r="N6" s="13">
        <f>IFERROR(M6/$D6,0)</f>
        <v>0</v>
      </c>
      <c r="O6" s="12">
        <f>SUM(O5:O5)</f>
        <v>0</v>
      </c>
      <c r="P6" s="13">
        <f>IFERROR(O6/$D6,0)</f>
        <v>0</v>
      </c>
      <c r="Q6" s="12">
        <f>SUM(Q5:Q5)</f>
        <v>0</v>
      </c>
      <c r="R6" s="13">
        <f>IFERROR(Q6/$D6,0)</f>
        <v>0</v>
      </c>
      <c r="S6" s="12">
        <f>SUM(S5:S5)</f>
        <v>0</v>
      </c>
      <c r="T6" s="13">
        <f>IFERROR(S6/$D6,0)</f>
        <v>0</v>
      </c>
      <c r="U6" s="12">
        <f>SUM(U5:U5)</f>
        <v>0</v>
      </c>
      <c r="V6" s="13">
        <f>IFERROR(U6/$D6,0)</f>
        <v>0</v>
      </c>
      <c r="W6" s="12">
        <f>SUM(W5:W5)</f>
        <v>0</v>
      </c>
      <c r="X6" s="13">
        <f>IFERROR(W6/$D6,0)</f>
        <v>0</v>
      </c>
      <c r="Y6" s="12">
        <f>SUM(Y5:Y5)</f>
        <v>0</v>
      </c>
      <c r="Z6" s="13">
        <f>IFERROR(Y6/$D6,0)</f>
        <v>0</v>
      </c>
      <c r="AA6" s="12">
        <f>SUM(AA5:AA5)</f>
        <v>0</v>
      </c>
      <c r="AB6" s="13">
        <f>IFERROR(AA6/$D6,0)</f>
        <v>0</v>
      </c>
      <c r="AC6" s="12">
        <f>SUM(AC5:AC5)</f>
        <v>0</v>
      </c>
      <c r="AD6" s="13">
        <f>IFERROR(AC6/$D6,0)</f>
        <v>0</v>
      </c>
      <c r="AE6" s="12">
        <f>SUM(AE5:AE5)</f>
        <v>0</v>
      </c>
      <c r="AF6" s="13">
        <f>IFERROR(AE6/$D6,0)</f>
        <v>0</v>
      </c>
      <c r="AG6" s="12">
        <f>SUM(AG5:AG5)</f>
        <v>0</v>
      </c>
      <c r="AH6" s="13">
        <f>IFERROR(AG6/$D6,0)</f>
        <v>0</v>
      </c>
      <c r="AI6" s="12">
        <f>SUM(AI5:AI5)</f>
        <v>0</v>
      </c>
      <c r="AJ6" s="13">
        <f>IFERROR(AI6/$D6,0)</f>
        <v>0</v>
      </c>
      <c r="AK6" s="12">
        <f>SUM(AK5:AK5)</f>
        <v>0</v>
      </c>
      <c r="AL6" s="13">
        <f>IFERROR(AK6/$D6,0)</f>
        <v>0</v>
      </c>
      <c r="AM6" s="12">
        <f>SUM(AM5:AM5)</f>
        <v>0</v>
      </c>
      <c r="AN6" s="13">
        <f>IFERROR(AM6/$D6,0)</f>
        <v>0</v>
      </c>
      <c r="AO6" s="12">
        <f>SUM(AO5:AO5)</f>
        <v>0</v>
      </c>
      <c r="AP6" s="13">
        <f>IFERROR(AO6/$D6,0)</f>
        <v>0</v>
      </c>
      <c r="AQ6" s="12">
        <f>SUM(AQ5:AQ5)</f>
        <v>0</v>
      </c>
      <c r="AR6" s="13">
        <f>IFERROR(AQ6/$D6,0)</f>
        <v>0</v>
      </c>
      <c r="AS6" s="12">
        <f>SUM(AS5:AS5)</f>
        <v>0</v>
      </c>
      <c r="AT6" s="13">
        <f>IFERROR(AS6/$D6,0)</f>
        <v>0</v>
      </c>
      <c r="AU6" s="12">
        <f>SUM(AU5:AU5)</f>
        <v>0</v>
      </c>
      <c r="AV6" s="13">
        <f>IFERROR(AU6/$D6,0)</f>
        <v>0</v>
      </c>
      <c r="AW6" s="12">
        <f>SUM(AW5:AW5)</f>
        <v>0</v>
      </c>
      <c r="AX6" s="13">
        <f>IFERROR(AW6/$D6,0)</f>
        <v>0</v>
      </c>
      <c r="AY6" s="12">
        <f>SUM(AY5:AY5)</f>
        <v>0</v>
      </c>
      <c r="AZ6" s="13">
        <f>IFERROR(AY6/$D6,0)</f>
        <v>0</v>
      </c>
    </row>
    <row r="7" spans="1:52" s="8" customFormat="1" ht="25.5" x14ac:dyDescent="0.2">
      <c r="A7" s="2">
        <v>2403060014</v>
      </c>
      <c r="B7" s="2" t="s">
        <v>25</v>
      </c>
      <c r="C7" s="10" t="s">
        <v>37</v>
      </c>
      <c r="D7" s="11">
        <v>0</v>
      </c>
      <c r="E7" s="17">
        <v>0</v>
      </c>
      <c r="F7" s="6">
        <f>IFERROR(E7/$D7,0)</f>
        <v>0</v>
      </c>
      <c r="G7" s="5">
        <v>0</v>
      </c>
      <c r="H7" s="6">
        <f>IFERROR(G7/$D7,0)</f>
        <v>0</v>
      </c>
      <c r="I7" s="5">
        <v>0</v>
      </c>
      <c r="J7" s="7">
        <f>IFERROR(I7/$D7,0)</f>
        <v>0</v>
      </c>
      <c r="K7" s="5">
        <v>0</v>
      </c>
      <c r="L7" s="7">
        <f>IFERROR(K7/$D7,0)</f>
        <v>0</v>
      </c>
      <c r="M7" s="5">
        <f>+I7</f>
        <v>0</v>
      </c>
      <c r="N7" s="6">
        <f>IFERROR(M7/$D7,0)</f>
        <v>0</v>
      </c>
      <c r="O7" s="5">
        <v>255000000</v>
      </c>
      <c r="P7" s="6">
        <f>IFERROR(O7/$D7,0)</f>
        <v>0</v>
      </c>
      <c r="Q7" s="5">
        <f>+M7</f>
        <v>0</v>
      </c>
      <c r="R7" s="7">
        <f>IFERROR(Q7/$D7,0)</f>
        <v>0</v>
      </c>
      <c r="S7" s="5">
        <v>0</v>
      </c>
      <c r="T7" s="7">
        <f>IFERROR(S7/$D7,0)</f>
        <v>0</v>
      </c>
      <c r="U7" s="5">
        <v>0</v>
      </c>
      <c r="V7" s="6">
        <f>IFERROR(U7/$D7,0)</f>
        <v>0</v>
      </c>
      <c r="W7" s="5">
        <v>0</v>
      </c>
      <c r="X7" s="6">
        <f>IFERROR(W7/$D7,0)</f>
        <v>0</v>
      </c>
      <c r="Y7" s="5">
        <v>0</v>
      </c>
      <c r="Z7" s="7">
        <f>IFERROR(Y7/$D7,0)</f>
        <v>0</v>
      </c>
      <c r="AA7" s="5">
        <v>0</v>
      </c>
      <c r="AB7" s="7">
        <f>IFERROR(AA7/$D7,0)</f>
        <v>0</v>
      </c>
      <c r="AC7" s="5">
        <v>0</v>
      </c>
      <c r="AD7" s="6">
        <f>IFERROR(AC7/$D7,0)</f>
        <v>0</v>
      </c>
      <c r="AE7" s="5">
        <v>0</v>
      </c>
      <c r="AF7" s="6">
        <f>IFERROR(AE7/$D7,0)</f>
        <v>0</v>
      </c>
      <c r="AG7" s="5">
        <v>0</v>
      </c>
      <c r="AH7" s="7">
        <f>IFERROR(AG7/$D7,0)</f>
        <v>0</v>
      </c>
      <c r="AI7" s="5">
        <v>0</v>
      </c>
      <c r="AJ7" s="7">
        <f>IFERROR(AI7/$D7,0)</f>
        <v>0</v>
      </c>
      <c r="AK7" s="5">
        <v>0</v>
      </c>
      <c r="AL7" s="6">
        <f>IFERROR(AK7/$D7,0)</f>
        <v>0</v>
      </c>
      <c r="AM7" s="5">
        <v>0</v>
      </c>
      <c r="AN7" s="6">
        <f>IFERROR(AM7/$D7,0)</f>
        <v>0</v>
      </c>
      <c r="AO7" s="5">
        <v>0</v>
      </c>
      <c r="AP7" s="7">
        <f>IFERROR(AO7/$D7,0)</f>
        <v>0</v>
      </c>
      <c r="AQ7" s="5">
        <v>0</v>
      </c>
      <c r="AR7" s="7">
        <f>IFERROR(AQ7/$D7,0)</f>
        <v>0</v>
      </c>
      <c r="AS7" s="5">
        <v>0</v>
      </c>
      <c r="AT7" s="6">
        <f>IFERROR(AS7/$D7,0)</f>
        <v>0</v>
      </c>
      <c r="AU7" s="17">
        <v>0</v>
      </c>
      <c r="AV7" s="6">
        <f>IFERROR(AU7/$D7,0)</f>
        <v>0</v>
      </c>
      <c r="AW7" s="5">
        <v>0</v>
      </c>
      <c r="AX7" s="7">
        <f>IFERROR(AW7/$D7,0)</f>
        <v>0</v>
      </c>
      <c r="AY7" s="5">
        <v>0</v>
      </c>
      <c r="AZ7" s="7">
        <f>IFERROR(AY7/$D7,0)</f>
        <v>0</v>
      </c>
    </row>
    <row r="8" spans="1:52" x14ac:dyDescent="0.2">
      <c r="B8" s="2096" t="s">
        <v>35</v>
      </c>
      <c r="C8" s="2096"/>
      <c r="D8" s="12">
        <f>SUM(D7:D7)</f>
        <v>0</v>
      </c>
      <c r="E8" s="12">
        <f>SUM(E7:E7)</f>
        <v>0</v>
      </c>
      <c r="F8" s="13">
        <f>IFERROR(E8/$D8,0)</f>
        <v>0</v>
      </c>
      <c r="G8" s="12">
        <f>SUM(G7:G7)</f>
        <v>0</v>
      </c>
      <c r="H8" s="13">
        <f>IFERROR(G8/$D8,0)</f>
        <v>0</v>
      </c>
      <c r="I8" s="12">
        <f>SUM(I7:I7)</f>
        <v>0</v>
      </c>
      <c r="J8" s="13">
        <f>IFERROR(I8/$D8,0)</f>
        <v>0</v>
      </c>
      <c r="K8" s="12">
        <f>SUM(K7:K7)</f>
        <v>0</v>
      </c>
      <c r="L8" s="13">
        <f>IFERROR(K8/$D8,0)</f>
        <v>0</v>
      </c>
      <c r="M8" s="12">
        <f>SUM(M7:M7)</f>
        <v>0</v>
      </c>
      <c r="N8" s="13">
        <f>IFERROR(M8/$D8,0)</f>
        <v>0</v>
      </c>
      <c r="O8" s="12">
        <f>SUM(O7:O7)</f>
        <v>255000000</v>
      </c>
      <c r="P8" s="13">
        <f>IFERROR(O8/$D8,0)</f>
        <v>0</v>
      </c>
      <c r="Q8" s="12">
        <f>SUM(Q7:Q7)</f>
        <v>0</v>
      </c>
      <c r="R8" s="13">
        <f>IFERROR(Q8/$D8,0)</f>
        <v>0</v>
      </c>
      <c r="S8" s="12">
        <f>SUM(S7:S7)</f>
        <v>0</v>
      </c>
      <c r="T8" s="13">
        <f>IFERROR(S8/$D8,0)</f>
        <v>0</v>
      </c>
      <c r="U8" s="12">
        <f>SUM(U7:U7)</f>
        <v>0</v>
      </c>
      <c r="V8" s="13">
        <f>IFERROR(U8/$D8,0)</f>
        <v>0</v>
      </c>
      <c r="W8" s="12">
        <f>SUM(W7:W7)</f>
        <v>0</v>
      </c>
      <c r="X8" s="13">
        <f>IFERROR(W8/$D8,0)</f>
        <v>0</v>
      </c>
      <c r="Y8" s="12">
        <f>SUM(Y7:Y7)</f>
        <v>0</v>
      </c>
      <c r="Z8" s="13">
        <f>IFERROR(Y8/$D8,0)</f>
        <v>0</v>
      </c>
      <c r="AA8" s="12">
        <f>SUM(AA7:AA7)</f>
        <v>0</v>
      </c>
      <c r="AB8" s="13">
        <f>IFERROR(AA8/$D8,0)</f>
        <v>0</v>
      </c>
      <c r="AC8" s="12">
        <f>SUM(AC7:AC7)</f>
        <v>0</v>
      </c>
      <c r="AD8" s="13">
        <f>IFERROR(AC8/$D8,0)</f>
        <v>0</v>
      </c>
      <c r="AE8" s="12">
        <f>SUM(AE7:AE7)</f>
        <v>0</v>
      </c>
      <c r="AF8" s="13">
        <f>IFERROR(AE8/$D8,0)</f>
        <v>0</v>
      </c>
      <c r="AG8" s="12">
        <f>SUM(AG7:AG7)</f>
        <v>0</v>
      </c>
      <c r="AH8" s="13">
        <f>IFERROR(AG8/$D8,0)</f>
        <v>0</v>
      </c>
      <c r="AI8" s="12">
        <f>SUM(AI7:AI7)</f>
        <v>0</v>
      </c>
      <c r="AJ8" s="13">
        <f>IFERROR(AI8/$D8,0)</f>
        <v>0</v>
      </c>
      <c r="AK8" s="12">
        <f>SUM(AK7:AK7)</f>
        <v>0</v>
      </c>
      <c r="AL8" s="13">
        <f>IFERROR(AK8/$D8,0)</f>
        <v>0</v>
      </c>
      <c r="AM8" s="12">
        <f>SUM(AM7:AM7)</f>
        <v>0</v>
      </c>
      <c r="AN8" s="13">
        <f>IFERROR(AM8/$D8,0)</f>
        <v>0</v>
      </c>
      <c r="AO8" s="12">
        <f>SUM(AO7:AO7)</f>
        <v>0</v>
      </c>
      <c r="AP8" s="13">
        <f>IFERROR(AO8/$D8,0)</f>
        <v>0</v>
      </c>
      <c r="AQ8" s="12">
        <f>SUM(AQ7:AQ7)</f>
        <v>0</v>
      </c>
      <c r="AR8" s="13">
        <f>IFERROR(AQ8/$D8,0)</f>
        <v>0</v>
      </c>
      <c r="AS8" s="12">
        <f>SUM(AS7:AS7)</f>
        <v>0</v>
      </c>
      <c r="AT8" s="13">
        <f>IFERROR(AS8/$D8,0)</f>
        <v>0</v>
      </c>
      <c r="AU8" s="12">
        <f>SUM(AU7:AU7)</f>
        <v>0</v>
      </c>
      <c r="AV8" s="13">
        <f>IFERROR(AU8/$D8,0)</f>
        <v>0</v>
      </c>
      <c r="AW8" s="12">
        <f>SUM(AW7:AW7)</f>
        <v>0</v>
      </c>
      <c r="AX8" s="13">
        <f>IFERROR(AW8/$D8,0)</f>
        <v>0</v>
      </c>
      <c r="AY8" s="12">
        <f>SUM(AY7:AY7)</f>
        <v>0</v>
      </c>
      <c r="AZ8" s="13">
        <f>IFERROR(AY8/$D8,0)</f>
        <v>0</v>
      </c>
    </row>
    <row r="9" spans="1:52" x14ac:dyDescent="0.2">
      <c r="B9" s="2097" t="s">
        <v>36</v>
      </c>
      <c r="C9" s="2097"/>
      <c r="D9" s="14">
        <f>D6+D8</f>
        <v>0</v>
      </c>
      <c r="E9" s="14">
        <f>E6+E8</f>
        <v>0</v>
      </c>
      <c r="F9" s="15">
        <f>IFERROR(E9/$D9,0)</f>
        <v>0</v>
      </c>
      <c r="G9" s="14">
        <f>G6+G8</f>
        <v>0</v>
      </c>
      <c r="H9" s="15">
        <f>IFERROR(G9/$D9,0)</f>
        <v>0</v>
      </c>
      <c r="I9" s="14">
        <f>I6+I8</f>
        <v>0</v>
      </c>
      <c r="J9" s="15">
        <f>IFERROR(I9/$D9,0)</f>
        <v>0</v>
      </c>
      <c r="K9" s="14">
        <f>K6+K8</f>
        <v>0</v>
      </c>
      <c r="L9" s="15">
        <f>IFERROR(K9/$D9,0)</f>
        <v>0</v>
      </c>
      <c r="M9" s="14">
        <f>M6+M8</f>
        <v>0</v>
      </c>
      <c r="N9" s="15">
        <f>IFERROR(M9/$D9,0)</f>
        <v>0</v>
      </c>
      <c r="O9" s="14">
        <f>O6+O8</f>
        <v>255000000</v>
      </c>
      <c r="P9" s="15">
        <f>IFERROR(O9/$D9,0)</f>
        <v>0</v>
      </c>
      <c r="Q9" s="14">
        <f>Q6+Q8</f>
        <v>0</v>
      </c>
      <c r="R9" s="15">
        <f>IFERROR(Q9/$D9,0)</f>
        <v>0</v>
      </c>
      <c r="S9" s="14">
        <f>S6+S8</f>
        <v>0</v>
      </c>
      <c r="T9" s="15">
        <f>IFERROR(S9/$D9,0)</f>
        <v>0</v>
      </c>
      <c r="U9" s="14">
        <f>U6+U8</f>
        <v>0</v>
      </c>
      <c r="V9" s="15">
        <f>IFERROR(U9/$D9,0)</f>
        <v>0</v>
      </c>
      <c r="W9" s="14">
        <f>W6+W8</f>
        <v>0</v>
      </c>
      <c r="X9" s="15">
        <f>IFERROR(W9/$D9,0)</f>
        <v>0</v>
      </c>
      <c r="Y9" s="14">
        <f>Y6+Y8</f>
        <v>0</v>
      </c>
      <c r="Z9" s="15">
        <f>IFERROR(Y9/$D9,0)</f>
        <v>0</v>
      </c>
      <c r="AA9" s="14">
        <f>AA6+AA8</f>
        <v>0</v>
      </c>
      <c r="AB9" s="15">
        <f>IFERROR(AA9/$D9,0)</f>
        <v>0</v>
      </c>
      <c r="AC9" s="14">
        <f>AC6+AC8</f>
        <v>0</v>
      </c>
      <c r="AD9" s="15">
        <f>IFERROR(AC9/$D9,0)</f>
        <v>0</v>
      </c>
      <c r="AE9" s="14">
        <f>AE6+AE8</f>
        <v>0</v>
      </c>
      <c r="AF9" s="15">
        <f>IFERROR(AE9/$D9,0)</f>
        <v>0</v>
      </c>
      <c r="AG9" s="14">
        <f>AG6+AG8</f>
        <v>0</v>
      </c>
      <c r="AH9" s="15">
        <f>IFERROR(AG9/$D9,0)</f>
        <v>0</v>
      </c>
      <c r="AI9" s="14">
        <f>AI6+AI8</f>
        <v>0</v>
      </c>
      <c r="AJ9" s="15">
        <f>IFERROR(AI9/$D9,0)</f>
        <v>0</v>
      </c>
      <c r="AK9" s="14">
        <f>AK6+AK8</f>
        <v>0</v>
      </c>
      <c r="AL9" s="15">
        <f>IFERROR(AK9/$D9,0)</f>
        <v>0</v>
      </c>
      <c r="AM9" s="14">
        <f>AM6+AM8</f>
        <v>0</v>
      </c>
      <c r="AN9" s="15">
        <f>IFERROR(AM9/$D9,0)</f>
        <v>0</v>
      </c>
      <c r="AO9" s="14">
        <f>AO6+AO8</f>
        <v>0</v>
      </c>
      <c r="AP9" s="15">
        <f>IFERROR(AO9/$D9,0)</f>
        <v>0</v>
      </c>
      <c r="AQ9" s="14">
        <f>AQ6+AQ8</f>
        <v>0</v>
      </c>
      <c r="AR9" s="15">
        <f>IFERROR(AQ9/$D9,0)</f>
        <v>0</v>
      </c>
      <c r="AS9" s="14">
        <f>AS6+AS8</f>
        <v>0</v>
      </c>
      <c r="AT9" s="15">
        <f>IFERROR(AS9/$D9,0)</f>
        <v>0</v>
      </c>
      <c r="AU9" s="14">
        <f>AU6+AU8</f>
        <v>0</v>
      </c>
      <c r="AV9" s="15">
        <f>IFERROR(AU9/$D9,0)</f>
        <v>0</v>
      </c>
      <c r="AW9" s="14">
        <f>AW6+AW8</f>
        <v>0</v>
      </c>
      <c r="AX9" s="15">
        <f>IFERROR(AW9/$D9,0)</f>
        <v>0</v>
      </c>
      <c r="AY9" s="14">
        <f>AY6+AY8</f>
        <v>0</v>
      </c>
      <c r="AZ9" s="15">
        <f>IFERROR(AY9/$D9,0)</f>
        <v>0</v>
      </c>
    </row>
    <row r="11" spans="1:52" x14ac:dyDescent="0.2">
      <c r="AY11" s="16"/>
    </row>
    <row r="12" spans="1:52" x14ac:dyDescent="0.2">
      <c r="Y12" s="16"/>
    </row>
    <row r="13" spans="1:52" x14ac:dyDescent="0.2">
      <c r="U13" s="21"/>
    </row>
    <row r="14" spans="1:52" x14ac:dyDescent="0.2">
      <c r="AK14" s="16"/>
    </row>
    <row r="15" spans="1:52" x14ac:dyDescent="0.2">
      <c r="U15" s="16"/>
      <c r="AK15" s="16"/>
    </row>
    <row r="16" spans="1:52" x14ac:dyDescent="0.2">
      <c r="U16" s="16"/>
      <c r="Y16" s="16"/>
      <c r="AS16" s="16"/>
    </row>
  </sheetData>
  <mergeCells count="20">
    <mergeCell ref="A3:A4"/>
    <mergeCell ref="B3:B4"/>
    <mergeCell ref="C3:C4"/>
    <mergeCell ref="D3:D4"/>
    <mergeCell ref="U3:X3"/>
    <mergeCell ref="B9:C9"/>
    <mergeCell ref="B1:D1"/>
    <mergeCell ref="B8:C8"/>
    <mergeCell ref="AG3:AJ3"/>
    <mergeCell ref="AK3:AN3"/>
    <mergeCell ref="AO3:AR3"/>
    <mergeCell ref="AS3:AV3"/>
    <mergeCell ref="AW3:AZ3"/>
    <mergeCell ref="B6:C6"/>
    <mergeCell ref="I3:L3"/>
    <mergeCell ref="Q3:T3"/>
    <mergeCell ref="E3:H3"/>
    <mergeCell ref="M3:P3"/>
    <mergeCell ref="AC3:AF3"/>
    <mergeCell ref="Y3:AB3"/>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9EC01A580DFC64B858D5549D954CE6A" ma:contentTypeVersion="3" ma:contentTypeDescription="Crear nuevo documento." ma:contentTypeScope="" ma:versionID="3d282c6a2d48410c6008a020356f98a7">
  <xsd:schema xmlns:xsd="http://www.w3.org/2001/XMLSchema" xmlns:xs="http://www.w3.org/2001/XMLSchema" xmlns:p="http://schemas.microsoft.com/office/2006/metadata/properties" xmlns:ns2="6f7f4dee-6573-4fec-a6e6-3d6cc2c2460a" targetNamespace="http://schemas.microsoft.com/office/2006/metadata/properties" ma:root="true" ma:fieldsID="7f71b66cf060e334b6349811d38987a7"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Props1.xml><?xml version="1.0" encoding="utf-8"?>
<ds:datastoreItem xmlns:ds="http://schemas.openxmlformats.org/officeDocument/2006/customXml" ds:itemID="{603B5485-8C15-44FF-B9DA-A7777D6C9947}"/>
</file>

<file path=customXml/itemProps2.xml><?xml version="1.0" encoding="utf-8"?>
<ds:datastoreItem xmlns:ds="http://schemas.openxmlformats.org/officeDocument/2006/customXml" ds:itemID="{93F7E268-6132-4975-9513-C1FCFB1A0825}"/>
</file>

<file path=customXml/itemProps3.xml><?xml version="1.0" encoding="utf-8"?>
<ds:datastoreItem xmlns:ds="http://schemas.openxmlformats.org/officeDocument/2006/customXml" ds:itemID="{1C899E86-A909-4C05-8168-61D6FC82BC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9</vt:i4>
      </vt:variant>
    </vt:vector>
  </HeadingPairs>
  <TitlesOfParts>
    <vt:vector size="38" baseType="lpstr">
      <vt:lpstr>AEROCIVIL</vt:lpstr>
      <vt:lpstr>DIREC INFORMATICA</vt:lpstr>
      <vt:lpstr>Dir. Talento Humano</vt:lpstr>
      <vt:lpstr>RESUMEN CONTROL</vt:lpstr>
      <vt:lpstr>SUBDIREC</vt:lpstr>
      <vt:lpstr>INFORMATICA</vt:lpstr>
      <vt:lpstr>DIREC INFORM DEF</vt:lpstr>
      <vt:lpstr>GRUPO INMUEBLES SG</vt:lpstr>
      <vt:lpstr>GRUPO INMUEBLES</vt:lpstr>
      <vt:lpstr>ASESORIAS SG</vt:lpstr>
      <vt:lpstr>TH SG</vt:lpstr>
      <vt:lpstr>2DO ENVIO DIREC TH</vt:lpstr>
      <vt:lpstr>DIA</vt:lpstr>
      <vt:lpstr>3ER ENVIO DIA</vt:lpstr>
      <vt:lpstr>DIA 2 CRONINVER2018</vt:lpstr>
      <vt:lpstr>Dir. Telecomunicaciones</vt:lpstr>
      <vt:lpstr>ULT VERS DIREC SERV AEROP</vt:lpstr>
      <vt:lpstr>Dir. Servicios Aerop.</vt:lpstr>
      <vt:lpstr>DSA</vt:lpstr>
      <vt:lpstr>SSOAC</vt:lpstr>
      <vt:lpstr>CEA</vt:lpstr>
      <vt:lpstr>TELECO</vt:lpstr>
      <vt:lpstr>SERV AEROPORT 25ENE</vt:lpstr>
      <vt:lpstr>SERV AEROPORT 12ENE</vt:lpstr>
      <vt:lpstr>Subdirección</vt:lpstr>
      <vt:lpstr>ULT VERS SEC SEG AER</vt:lpstr>
      <vt:lpstr>Secret Seguridad Operacional</vt:lpstr>
      <vt:lpstr>Dir Infraestructura Aeroport</vt:lpstr>
      <vt:lpstr>SSO</vt:lpstr>
      <vt:lpstr>'3ER ENVIO DIA'!Área_de_impresión</vt:lpstr>
      <vt:lpstr>DIA!Área_de_impresión</vt:lpstr>
      <vt:lpstr>'DIA 2 CRONINVER2018'!Área_de_impresión</vt:lpstr>
      <vt:lpstr>'Dir Infraestructura Aeroport'!Área_de_impresión</vt:lpstr>
      <vt:lpstr>'GRUPO INMUEBLES'!Área_de_impresión</vt:lpstr>
      <vt:lpstr>'GRUPO INMUEBLES SG'!Área_de_impresión</vt:lpstr>
      <vt:lpstr>SSOAC!Área_de_impresión</vt:lpstr>
      <vt:lpstr>INFORMATICA!C_2499_0600_1</vt:lpstr>
      <vt:lpstr>INFORMATICA!C_2499_0600_2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de Inversión a Septiembre 30 de 2018</dc:title>
  <dc:creator>Diego Fernando Meneses Trujillo</dc:creator>
  <cp:lastModifiedBy>Cenaida Jerez Ruiz</cp:lastModifiedBy>
  <cp:lastPrinted>2018-03-07T15:10:57Z</cp:lastPrinted>
  <dcterms:created xsi:type="dcterms:W3CDTF">2016-01-27T20:39:47Z</dcterms:created>
  <dcterms:modified xsi:type="dcterms:W3CDTF">2018-11-23T16:34:41Z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